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Gabriela Niño\Documents\Gaby Niño\GIZ 2018\GFLAC\Tracking\"/>
    </mc:Choice>
  </mc:AlternateContent>
  <xr:revisionPtr revIDLastSave="0" documentId="8_{C0E4F310-3086-4770-8423-8D6C8D4C77B2}" xr6:coauthVersionLast="31" xr6:coauthVersionMax="31" xr10:uidLastSave="{00000000-0000-0000-0000-000000000000}"/>
  <bookViews>
    <workbookView xWindow="0" yWindow="0" windowWidth="19200" windowHeight="6960" xr2:uid="{00000000-000D-0000-FFFF-FFFF00000000}"/>
  </bookViews>
  <sheets>
    <sheet name="Fin. Internacional 2014-2018" sheetId="9" r:id="rId1"/>
    <sheet name="Fin. Internacional Proyectado" sheetId="10" r:id="rId2"/>
    <sheet name="PEF. Transporte" sheetId="1" r:id="rId3"/>
    <sheet name="PEF. Energía" sheetId="2" r:id="rId4"/>
    <sheet name="PEF. Agricultura" sheetId="3" r:id="rId5"/>
    <sheet name="PEF. Residencial" sheetId="4" r:id="rId6"/>
    <sheet name="PEF. Industrial" sheetId="5" r:id="rId7"/>
    <sheet name="PEF. Forestal" sheetId="6" r:id="rId8"/>
    <sheet name="PEF. GestDesas" sheetId="7" r:id="rId9"/>
    <sheet name="PEF. Anexo 16" sheetId="8" r:id="rId10"/>
  </sheets>
  <externalReferences>
    <externalReference r:id="rId11"/>
  </externalReferences>
  <definedNames>
    <definedName name="_xlnm._FilterDatabase" localSheetId="1" hidden="1">'Fin. Internacional Proyectado'!$A$2:$V$25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10" l="1"/>
  <c r="P25" i="10" s="1"/>
  <c r="L25" i="10"/>
  <c r="L24" i="10"/>
  <c r="N24" i="10" s="1"/>
  <c r="P24" i="10" s="1"/>
  <c r="L23" i="10"/>
  <c r="N23" i="10" s="1"/>
  <c r="P23" i="10" s="1"/>
  <c r="L22" i="10"/>
  <c r="N22" i="10" s="1"/>
  <c r="P22" i="10" s="1"/>
  <c r="L21" i="10"/>
  <c r="N21" i="10" s="1"/>
  <c r="P21" i="10" s="1"/>
  <c r="L20" i="10"/>
  <c r="N20" i="10" s="1"/>
  <c r="P20" i="10" s="1"/>
  <c r="N19" i="10"/>
  <c r="P19" i="10" s="1"/>
  <c r="L19" i="10"/>
  <c r="L18" i="10"/>
  <c r="N18" i="10" s="1"/>
  <c r="P18" i="10" s="1"/>
  <c r="L17" i="10"/>
  <c r="N17" i="10" s="1"/>
  <c r="P17" i="10" s="1"/>
  <c r="L16" i="10"/>
  <c r="N16" i="10" s="1"/>
  <c r="P16" i="10" s="1"/>
  <c r="L15" i="10"/>
  <c r="N15" i="10" s="1"/>
  <c r="P15" i="10" s="1"/>
  <c r="L14" i="10"/>
  <c r="N14" i="10" s="1"/>
  <c r="P14" i="10" s="1"/>
  <c r="L13" i="10"/>
  <c r="N13" i="10" s="1"/>
  <c r="P13" i="10" s="1"/>
  <c r="L12" i="10"/>
  <c r="N12" i="10" s="1"/>
  <c r="P12" i="10" s="1"/>
  <c r="N11" i="10"/>
  <c r="P11" i="10" s="1"/>
  <c r="L11" i="10"/>
  <c r="L10" i="10"/>
  <c r="N10" i="10" s="1"/>
  <c r="P10" i="10" s="1"/>
  <c r="N9" i="10"/>
  <c r="P9" i="10" s="1"/>
  <c r="L9" i="10"/>
  <c r="L8" i="10"/>
  <c r="N8" i="10" s="1"/>
  <c r="P8" i="10" s="1"/>
  <c r="N7" i="10"/>
  <c r="P7" i="10" s="1"/>
  <c r="L7" i="10"/>
  <c r="L6" i="10"/>
  <c r="N6" i="10" s="1"/>
  <c r="P6" i="10" s="1"/>
  <c r="N5" i="10"/>
  <c r="P5" i="10" s="1"/>
  <c r="L5" i="10"/>
  <c r="L4" i="10"/>
  <c r="N4" i="10" s="1"/>
  <c r="P4" i="10" s="1"/>
  <c r="N3" i="10"/>
  <c r="P3" i="10" s="1"/>
  <c r="L3" i="10"/>
  <c r="L89" i="9"/>
  <c r="N89" i="9" s="1"/>
  <c r="P89" i="9" s="1"/>
  <c r="L88" i="9"/>
  <c r="N88" i="9" s="1"/>
  <c r="P88" i="9" s="1"/>
  <c r="N87" i="9"/>
  <c r="P87" i="9" s="1"/>
  <c r="L87" i="9"/>
  <c r="L86" i="9"/>
  <c r="N86" i="9" s="1"/>
  <c r="P86" i="9" s="1"/>
  <c r="L85" i="9"/>
  <c r="N85" i="9" s="1"/>
  <c r="P85" i="9" s="1"/>
  <c r="L84" i="9"/>
  <c r="N84" i="9" s="1"/>
  <c r="P84" i="9" s="1"/>
  <c r="N83" i="9"/>
  <c r="P83" i="9" s="1"/>
  <c r="L83" i="9"/>
  <c r="L82" i="9"/>
  <c r="N82" i="9" s="1"/>
  <c r="P82" i="9" s="1"/>
  <c r="L81" i="9"/>
  <c r="N81" i="9" s="1"/>
  <c r="P81" i="9" s="1"/>
  <c r="L80" i="9"/>
  <c r="N80" i="9" s="1"/>
  <c r="P80" i="9" s="1"/>
  <c r="L79" i="9"/>
  <c r="N79" i="9" s="1"/>
  <c r="P79" i="9" s="1"/>
  <c r="L78" i="9"/>
  <c r="N78" i="9" s="1"/>
  <c r="P78" i="9" s="1"/>
  <c r="L77" i="9"/>
  <c r="N77" i="9" s="1"/>
  <c r="P77" i="9" s="1"/>
  <c r="L76" i="9"/>
  <c r="N76" i="9" s="1"/>
  <c r="P76" i="9" s="1"/>
  <c r="N75" i="9"/>
  <c r="P75" i="9" s="1"/>
  <c r="L75" i="9"/>
  <c r="L74" i="9"/>
  <c r="N74" i="9" s="1"/>
  <c r="P74" i="9" s="1"/>
  <c r="L73" i="9"/>
  <c r="N73" i="9" s="1"/>
  <c r="P73" i="9" s="1"/>
  <c r="L72" i="9"/>
  <c r="N72" i="9" s="1"/>
  <c r="P72" i="9" s="1"/>
  <c r="N71" i="9"/>
  <c r="P71" i="9" s="1"/>
  <c r="L71" i="9"/>
  <c r="L70" i="9"/>
  <c r="N70" i="9" s="1"/>
  <c r="P70" i="9" s="1"/>
  <c r="L69" i="9"/>
  <c r="N69" i="9" s="1"/>
  <c r="P69" i="9" s="1"/>
  <c r="L68" i="9"/>
  <c r="N68" i="9" s="1"/>
  <c r="P68" i="9" s="1"/>
  <c r="N67" i="9"/>
  <c r="P67" i="9" s="1"/>
  <c r="L67" i="9"/>
  <c r="L66" i="9"/>
  <c r="N66" i="9" s="1"/>
  <c r="P66" i="9" s="1"/>
  <c r="L65" i="9"/>
  <c r="N65" i="9" s="1"/>
  <c r="P65" i="9" s="1"/>
  <c r="L64" i="9"/>
  <c r="N64" i="9" s="1"/>
  <c r="P64" i="9" s="1"/>
  <c r="N63" i="9"/>
  <c r="P63" i="9" s="1"/>
  <c r="L63" i="9"/>
  <c r="L62" i="9"/>
  <c r="N62" i="9" s="1"/>
  <c r="P62" i="9" s="1"/>
  <c r="L61" i="9"/>
  <c r="N61" i="9" s="1"/>
  <c r="P61" i="9" s="1"/>
  <c r="L60" i="9"/>
  <c r="N60" i="9" s="1"/>
  <c r="P60" i="9" s="1"/>
  <c r="L59" i="9"/>
  <c r="N59" i="9" s="1"/>
  <c r="P59" i="9" s="1"/>
  <c r="L58" i="9"/>
  <c r="N58" i="9" s="1"/>
  <c r="P58" i="9" s="1"/>
  <c r="L57" i="9"/>
  <c r="N57" i="9" s="1"/>
  <c r="P57" i="9" s="1"/>
  <c r="L56" i="9"/>
  <c r="N56" i="9" s="1"/>
  <c r="P56" i="9" s="1"/>
  <c r="N55" i="9"/>
  <c r="P55" i="9" s="1"/>
  <c r="L55" i="9"/>
  <c r="L54" i="9"/>
  <c r="N54" i="9" s="1"/>
  <c r="P54" i="9" s="1"/>
  <c r="N53" i="9"/>
  <c r="P53" i="9" s="1"/>
  <c r="L53" i="9"/>
  <c r="L52" i="9"/>
  <c r="N52" i="9" s="1"/>
  <c r="P52" i="9" s="1"/>
  <c r="N51" i="9"/>
  <c r="P51" i="9" s="1"/>
  <c r="L51" i="9"/>
  <c r="L50" i="9"/>
  <c r="N50" i="9" s="1"/>
  <c r="P50" i="9" s="1"/>
  <c r="L49" i="9"/>
  <c r="N49" i="9" s="1"/>
  <c r="P49" i="9" s="1"/>
  <c r="L48" i="9"/>
  <c r="N48" i="9" s="1"/>
  <c r="P48" i="9" s="1"/>
  <c r="N47" i="9"/>
  <c r="P47" i="9" s="1"/>
  <c r="L47" i="9"/>
  <c r="L46" i="9"/>
  <c r="N46" i="9" s="1"/>
  <c r="P46" i="9" s="1"/>
  <c r="L45" i="9"/>
  <c r="N45" i="9" s="1"/>
  <c r="P45" i="9" s="1"/>
  <c r="L44" i="9"/>
  <c r="N44" i="9" s="1"/>
  <c r="P44" i="9" s="1"/>
  <c r="L43" i="9"/>
  <c r="N43" i="9" s="1"/>
  <c r="P43" i="9" s="1"/>
  <c r="L42" i="9"/>
  <c r="N42" i="9" s="1"/>
  <c r="P42" i="9" s="1"/>
  <c r="L41" i="9"/>
  <c r="N41" i="9" s="1"/>
  <c r="P41" i="9" s="1"/>
  <c r="L40" i="9"/>
  <c r="N40" i="9" s="1"/>
  <c r="P40" i="9" s="1"/>
  <c r="L39" i="9"/>
  <c r="N39" i="9" s="1"/>
  <c r="P39" i="9" s="1"/>
  <c r="P38" i="9"/>
  <c r="L38" i="9"/>
  <c r="N38" i="9" s="1"/>
  <c r="I37" i="9"/>
  <c r="L37" i="9" s="1"/>
  <c r="N37" i="9" s="1"/>
  <c r="P37" i="9" s="1"/>
  <c r="N36" i="9"/>
  <c r="P36" i="9" s="1"/>
  <c r="L36" i="9"/>
  <c r="L35" i="9"/>
  <c r="N35" i="9" s="1"/>
  <c r="P35" i="9" s="1"/>
  <c r="L34" i="9"/>
  <c r="N34" i="9" s="1"/>
  <c r="P34" i="9" s="1"/>
  <c r="P33" i="9"/>
  <c r="L33" i="9"/>
  <c r="N33" i="9" s="1"/>
  <c r="L32" i="9"/>
  <c r="N32" i="9" s="1"/>
  <c r="P32" i="9" s="1"/>
  <c r="L31" i="9"/>
  <c r="N31" i="9" s="1"/>
  <c r="P31" i="9" s="1"/>
  <c r="L30" i="9"/>
  <c r="N30" i="9" s="1"/>
  <c r="P30" i="9" s="1"/>
  <c r="P29" i="9"/>
  <c r="L29" i="9"/>
  <c r="N29" i="9" s="1"/>
  <c r="L28" i="9"/>
  <c r="N28" i="9" s="1"/>
  <c r="P28" i="9" s="1"/>
  <c r="L27" i="9"/>
  <c r="N27" i="9" s="1"/>
  <c r="P27" i="9" s="1"/>
  <c r="L26" i="9"/>
  <c r="N26" i="9" s="1"/>
  <c r="P26" i="9" s="1"/>
  <c r="P25" i="9"/>
  <c r="L25" i="9"/>
  <c r="N25" i="9" s="1"/>
  <c r="L24" i="9"/>
  <c r="N24" i="9" s="1"/>
  <c r="P24" i="9" s="1"/>
  <c r="L23" i="9"/>
  <c r="N23" i="9" s="1"/>
  <c r="P23" i="9" s="1"/>
  <c r="L22" i="9"/>
  <c r="N22" i="9" s="1"/>
  <c r="P22" i="9" s="1"/>
  <c r="P21" i="9"/>
  <c r="L21" i="9"/>
  <c r="N21" i="9" s="1"/>
  <c r="L20" i="9"/>
  <c r="N20" i="9" s="1"/>
  <c r="P20" i="9" s="1"/>
  <c r="L19" i="9"/>
  <c r="N19" i="9" s="1"/>
  <c r="P19" i="9" s="1"/>
  <c r="L18" i="9"/>
  <c r="N18" i="9" s="1"/>
  <c r="P18" i="9" s="1"/>
  <c r="P17" i="9"/>
  <c r="L17" i="9"/>
  <c r="N17" i="9" s="1"/>
  <c r="L16" i="9"/>
  <c r="N16" i="9" s="1"/>
  <c r="P16" i="9" s="1"/>
  <c r="L15" i="9"/>
  <c r="N15" i="9" s="1"/>
  <c r="P15" i="9" s="1"/>
  <c r="L14" i="9"/>
  <c r="N14" i="9" s="1"/>
  <c r="P14" i="9" s="1"/>
  <c r="P13" i="9"/>
  <c r="L13" i="9"/>
  <c r="N13" i="9" s="1"/>
  <c r="L12" i="9"/>
  <c r="N12" i="9" s="1"/>
  <c r="P12" i="9" s="1"/>
  <c r="L11" i="9"/>
  <c r="N11" i="9" s="1"/>
  <c r="P11" i="9" s="1"/>
  <c r="L10" i="9"/>
  <c r="N10" i="9" s="1"/>
  <c r="P10" i="9" s="1"/>
  <c r="L9" i="9"/>
  <c r="N9" i="9" s="1"/>
  <c r="P9" i="9" s="1"/>
  <c r="L8" i="9"/>
  <c r="N8" i="9" s="1"/>
  <c r="P8" i="9" s="1"/>
  <c r="L7" i="9"/>
  <c r="N7" i="9" s="1"/>
  <c r="P7" i="9" s="1"/>
  <c r="L6" i="9"/>
  <c r="N6" i="9" s="1"/>
  <c r="P6" i="9" s="1"/>
  <c r="L5" i="9"/>
  <c r="N5" i="9" s="1"/>
  <c r="P5" i="9" s="1"/>
  <c r="N4" i="9"/>
  <c r="P4" i="9" s="1"/>
  <c r="L4" i="9"/>
  <c r="L3" i="9"/>
  <c r="N3" i="9" s="1"/>
  <c r="P3" i="9" s="1"/>
  <c r="J23" i="8" l="1"/>
  <c r="J22" i="8"/>
  <c r="J21" i="8"/>
  <c r="J20" i="8"/>
  <c r="J19" i="8"/>
  <c r="J18" i="8"/>
  <c r="J17" i="8"/>
  <c r="J16" i="8"/>
  <c r="J15" i="8"/>
  <c r="J14" i="8"/>
  <c r="J13" i="8"/>
  <c r="J12" i="8"/>
  <c r="J11" i="8"/>
  <c r="J10" i="8"/>
  <c r="H8" i="8"/>
  <c r="J8" i="8"/>
  <c r="J7" i="8"/>
  <c r="J9" i="8"/>
  <c r="J6" i="8"/>
  <c r="I7" i="8"/>
  <c r="I8" i="8"/>
  <c r="I9" i="8"/>
  <c r="I10" i="8"/>
  <c r="I11" i="8"/>
  <c r="I12" i="8"/>
  <c r="I13" i="8"/>
  <c r="I14" i="8"/>
  <c r="I15" i="8"/>
  <c r="I16" i="8"/>
  <c r="I17" i="8"/>
  <c r="I18" i="8"/>
  <c r="I19" i="8"/>
  <c r="I20" i="8"/>
  <c r="I21" i="8"/>
  <c r="I22" i="8"/>
  <c r="I23" i="8"/>
  <c r="I6" i="8"/>
  <c r="H7" i="8"/>
  <c r="H9" i="8"/>
  <c r="H10" i="8"/>
  <c r="H11" i="8"/>
  <c r="H13" i="8"/>
  <c r="H14" i="8"/>
  <c r="H15" i="8"/>
  <c r="H16" i="8"/>
  <c r="H17" i="8"/>
  <c r="H18" i="8"/>
  <c r="H19" i="8"/>
  <c r="H20" i="8"/>
  <c r="H21" i="8"/>
  <c r="H22" i="8"/>
  <c r="H23" i="8"/>
  <c r="H6" i="8"/>
  <c r="G7" i="8"/>
  <c r="G8" i="8"/>
  <c r="G9" i="8"/>
  <c r="G10" i="8"/>
  <c r="G11" i="8"/>
  <c r="G13" i="8"/>
  <c r="G14" i="8"/>
  <c r="G15" i="8"/>
  <c r="G16" i="8"/>
  <c r="G17" i="8"/>
  <c r="G18" i="8"/>
  <c r="G19" i="8"/>
  <c r="G20" i="8"/>
  <c r="G6" i="8"/>
  <c r="G13" i="7" l="1"/>
  <c r="G16" i="7"/>
  <c r="E13" i="7"/>
  <c r="E16" i="7" s="1"/>
  <c r="F13" i="7"/>
  <c r="F16" i="7" s="1"/>
  <c r="D13" i="7"/>
  <c r="D16" i="7" s="1"/>
  <c r="D17" i="5"/>
  <c r="E17" i="5"/>
  <c r="F17" i="5"/>
  <c r="G17" i="5"/>
  <c r="D17" i="4"/>
  <c r="E16" i="4"/>
  <c r="F16" i="4"/>
  <c r="G16" i="4"/>
  <c r="D16" i="4"/>
  <c r="G17" i="4"/>
  <c r="E17" i="4"/>
  <c r="F17" i="4"/>
  <c r="G18" i="4"/>
  <c r="F18" i="4"/>
  <c r="D23" i="3"/>
  <c r="E25" i="3"/>
  <c r="F25" i="3"/>
  <c r="G25" i="3"/>
  <c r="D25" i="3"/>
  <c r="E24" i="3"/>
  <c r="F24" i="3"/>
  <c r="G24" i="3"/>
  <c r="D24" i="3"/>
  <c r="E23" i="3"/>
  <c r="F23" i="3"/>
  <c r="G23" i="3"/>
  <c r="E22" i="3"/>
  <c r="F22" i="3"/>
  <c r="G22" i="3"/>
  <c r="D22" i="3"/>
  <c r="D21" i="3"/>
  <c r="E21" i="3"/>
  <c r="F21" i="3"/>
  <c r="G21" i="3"/>
  <c r="E19" i="1" l="1"/>
  <c r="F19" i="1"/>
  <c r="G19" i="1"/>
  <c r="D19" i="1"/>
  <c r="E18" i="1"/>
  <c r="F18" i="1"/>
  <c r="G18" i="1"/>
  <c r="D18" i="1"/>
</calcChain>
</file>

<file path=xl/sharedStrings.xml><?xml version="1.0" encoding="utf-8"?>
<sst xmlns="http://schemas.openxmlformats.org/spreadsheetml/2006/main" count="1757" uniqueCount="673">
  <si>
    <t>TOTAL SECTOR</t>
  </si>
  <si>
    <t xml:space="preserve">TOTAL SECTOR CENTRAL </t>
  </si>
  <si>
    <t xml:space="preserve">Subsecretaría de Infraestructura </t>
  </si>
  <si>
    <t>Infraestructura</t>
  </si>
  <si>
    <t xml:space="preserve">Dirección General de Carreteras </t>
  </si>
  <si>
    <t>Dirección General de Conservación de Carreteras</t>
  </si>
  <si>
    <t xml:space="preserve">Dirección General de Desarrollo Carretero </t>
  </si>
  <si>
    <t>Subsecretaría de Transporte</t>
  </si>
  <si>
    <t>Transporte Masivo de Pasajeros</t>
  </si>
  <si>
    <t>Dirección General de Desarrollo Ferroviario y Multimodal</t>
  </si>
  <si>
    <t xml:space="preserve">Dirección General de Autotransporte Federal </t>
  </si>
  <si>
    <t xml:space="preserve">Instituto Mexicano del Transporte </t>
  </si>
  <si>
    <t>A00</t>
  </si>
  <si>
    <t xml:space="preserve">Agencia Reguladora del Transporte Ferroviario </t>
  </si>
  <si>
    <t>D00</t>
  </si>
  <si>
    <t>Unidad Administrativa</t>
  </si>
  <si>
    <t>Subsector</t>
  </si>
  <si>
    <t>Clave Presupuestal</t>
  </si>
  <si>
    <t>ND</t>
  </si>
  <si>
    <t>Información Presupuestal</t>
  </si>
  <si>
    <t>Años</t>
  </si>
  <si>
    <t>TOTAL ACTIVIDADES ASOCIADAS A DESARROLLO DE INFRAESTRUCTURA QUE PUEDEN INCREMENTAR LAS EMISIONES</t>
  </si>
  <si>
    <t xml:space="preserve">TOTAL SECTOR </t>
  </si>
  <si>
    <t>TOTAL SECTOR CENTRAL</t>
  </si>
  <si>
    <t xml:space="preserve">Subsecretaria de planeación y transición energética </t>
  </si>
  <si>
    <t>Políticas y regulación para la transición energética</t>
  </si>
  <si>
    <t xml:space="preserve">Dirección General de Eficiencia energética e innovación tecnológica </t>
  </si>
  <si>
    <t>Eficiencia energética</t>
  </si>
  <si>
    <t>Comisión Nacional para el Uso Eficiente de la Energía</t>
  </si>
  <si>
    <t>E00</t>
  </si>
  <si>
    <t xml:space="preserve">Dirección General de Energías Limpias </t>
  </si>
  <si>
    <t>Generación de electricidad con fuentes renovables</t>
  </si>
  <si>
    <t>Instituto Nacional de Electricidad y Energías Limpias</t>
  </si>
  <si>
    <t>T0K</t>
  </si>
  <si>
    <t>TOTAL ASOCIADO A MITIGAR EL CAMBIO CLIMATICO EN SECTOR CENTRAL</t>
  </si>
  <si>
    <t>Subsecretaria de Hidrocarburos</t>
  </si>
  <si>
    <t>Actividad que incrementa las emisiones/vulnerabilidad</t>
  </si>
  <si>
    <t>Dirección General de Normatividad en Hidrocarburos</t>
  </si>
  <si>
    <t>Unidad de Políticas de Exploración y Extracción de Hidrocarburos</t>
  </si>
  <si>
    <t>Dirección General de Exploración y Extracción de Hidrocarburos</t>
  </si>
  <si>
    <t xml:space="preserve">Dirección General de Contratos Petroleros </t>
  </si>
  <si>
    <t>Dirección General de Gas Natural y Petroquímicos</t>
  </si>
  <si>
    <t xml:space="preserve">Dirección General de Petrolíferos </t>
  </si>
  <si>
    <t>Subsecretaría de Electricidad</t>
  </si>
  <si>
    <t xml:space="preserve">Dirección General de Generación y Transmisión Energía Eléctrica </t>
  </si>
  <si>
    <t>Dirección General de Distribución y Comercialización de Energía Eléctrica y Vinculación Social</t>
  </si>
  <si>
    <t>Centro Nacional de Control del Gas Natural</t>
  </si>
  <si>
    <t>TON</t>
  </si>
  <si>
    <t xml:space="preserve">Comisión Nacional de Hidrocarburos </t>
  </si>
  <si>
    <t xml:space="preserve">Comisión Federal de Electricidad </t>
  </si>
  <si>
    <t>TVV</t>
  </si>
  <si>
    <t xml:space="preserve">Petróleos Mexicanos </t>
  </si>
  <si>
    <t>TYY</t>
  </si>
  <si>
    <t>TOTAL MEDIDAS QUE INCREMENTAN EMISIONES/VULNERABILIDAD EN EL SECTOR</t>
  </si>
  <si>
    <t>TOTAL ACTIVIDADES ASOCIADAS CON EL INCREMENTO DE EMISIONES/VULNERABILIDAD EN SECTOR CENTRAL</t>
  </si>
  <si>
    <t>TOTAL ACTIVIDADES ASOCIADAS CON EL INCREMENTO DE EMISIONES/VULNERABILIDAD EN ENTIDADES AFILIADAS</t>
  </si>
  <si>
    <t>TOTAL ACTIVIDADES ASOCIADAS CON EL INCREMENTO DE EMISIONES/VULNERABILIDAD EN EMPRESAS PRODUCTIVAS DEL ESTADO</t>
  </si>
  <si>
    <t xml:space="preserve">Coordinación General de Ganadería </t>
  </si>
  <si>
    <t>Ganadería</t>
  </si>
  <si>
    <t xml:space="preserve">Subsecretaría de Alimentación y Competitividad </t>
  </si>
  <si>
    <t>Agricultura</t>
  </si>
  <si>
    <t xml:space="preserve">Dirección General de Administración de Riesgos </t>
  </si>
  <si>
    <t>Dirección General de Logística y Alimentación</t>
  </si>
  <si>
    <t xml:space="preserve">Subsecretaría de Agricultura </t>
  </si>
  <si>
    <t>Dirección General de Fomento a la Agricultura</t>
  </si>
  <si>
    <t>Dirección General de Fibras Naturales y Biocombustibles</t>
  </si>
  <si>
    <t xml:space="preserve">Dirección General de Producción Rural Sustentable en Zonas Prioritarias </t>
  </si>
  <si>
    <t xml:space="preserve">Dirección General de Atención al Cambio Climático en el Sector Agropecuario </t>
  </si>
  <si>
    <t>Actividades que incrementan las emisiones/vulnerabilidad</t>
  </si>
  <si>
    <t>Servicio Nacional de Sanidad, Inocuidad y Calidad Agroalimentaria</t>
  </si>
  <si>
    <t>B00</t>
  </si>
  <si>
    <t xml:space="preserve">Servicio Nacional de Inspección y Certificación de Semillas </t>
  </si>
  <si>
    <t>C00</t>
  </si>
  <si>
    <t xml:space="preserve">Fideicomiso de Riesgo Compartido </t>
  </si>
  <si>
    <t>I6L</t>
  </si>
  <si>
    <t xml:space="preserve">Comité Nacional para el Desarrollo Sustentable de la Caña de Azúcar </t>
  </si>
  <si>
    <t>AFU</t>
  </si>
  <si>
    <t>Asociadas a mitigación del cambio climático</t>
  </si>
  <si>
    <t>Agroalimentario</t>
  </si>
  <si>
    <t>Desarrollo rural sustable</t>
  </si>
  <si>
    <t>TOTAL MEDIDAS ASOCIADAS AL SUBSECTOR AGRICULTURA</t>
  </si>
  <si>
    <t>TOTAL MEDIDAS ASOCIADAS AL SUBSECTOR AGROALIMENTARIO</t>
  </si>
  <si>
    <t>TOTAL MEDIDAS ASOCIADAS AL SUBSECTOR GANADERÍA</t>
  </si>
  <si>
    <t>TOTAL MEDIDAS ASOCIADAS AL SUBSECTOR DESARROLLO RURAL SUSTENTABLE</t>
  </si>
  <si>
    <t>Dirección General de Ordenamiento
Territorial y de Atención a Zonas de
Riesgo</t>
  </si>
  <si>
    <t>Prevencion de riesgos</t>
  </si>
  <si>
    <t>NA</t>
  </si>
  <si>
    <t>Dirección General de Organización y
Evaluación del Fondo para el Desarrollo
Regional Sustentable de Estados y
Municipios Mineros</t>
  </si>
  <si>
    <t>Prevencion de riesgos/restauracion</t>
  </si>
  <si>
    <t>Mejoramiento de la vivienda</t>
  </si>
  <si>
    <t>Unidad de Programas de Apoyo a la
Infraestructura y Servicios</t>
  </si>
  <si>
    <t>TOTAL ACTIVIDADES ASOCIADAS A POLITICAS DE MITIGACION Y ADAPTACION AL CC EN SECTOR CENTRAL</t>
  </si>
  <si>
    <t>Comisión Nacional de Vivienda</t>
  </si>
  <si>
    <t>QCW</t>
  </si>
  <si>
    <t>Dirección General de Contratos y Negociaciones</t>
  </si>
  <si>
    <t>Subsecretaría de Desarrollo Urbano y Vivienda</t>
  </si>
  <si>
    <t>Dirección General de Desarrollo Urbano, Suelo y Vivienda</t>
  </si>
  <si>
    <t>TOTAL ACTIVIDADES ASOCIADAS A MEJORAMIENTO DE LA VIVIENDA</t>
  </si>
  <si>
    <t>TOTAL ACTIVIDADES ASOCIADAS A PREVENCIÓN DE RIESGOS</t>
  </si>
  <si>
    <t>TOTAL ACTIVIDADES ASOCIADAS A TRANSPORTE MASIVO DE CARGA Y PASAJEROS</t>
  </si>
  <si>
    <t xml:space="preserve">TOTAL DE ACTIVIDADES QUE PUEDEN INCREMENTAR LAS EMISIONES / VULNERABILDIDAD </t>
  </si>
  <si>
    <t>Unidad de Utilización del Suelo para Proyectos en Energía e Inversiones Físicas de los Fondos Mineros</t>
  </si>
  <si>
    <t>Actividades de industria extractiva</t>
  </si>
  <si>
    <t>Dirección General de Minas</t>
  </si>
  <si>
    <t>Dirección General de Desarrollo
Minero</t>
  </si>
  <si>
    <t>Dirección General de Industrias
Pesadas y de Alta Tecnología</t>
  </si>
  <si>
    <t>Unidad de Contenido Nacional y Fomento
de Cadenas Productivas e Inversión en el
Sector Energético</t>
  </si>
  <si>
    <t>Dirección General de Fomento de
Cadenas Productivas e Inversión en el
Sector Energético</t>
  </si>
  <si>
    <t>Dirección General de Contenido Nacional
en el Sector Energético</t>
  </si>
  <si>
    <t>Dirección General de Promoción de
Inversiones en el Sector Energético</t>
  </si>
  <si>
    <t>PROMEXICO</t>
  </si>
  <si>
    <t>K2W</t>
  </si>
  <si>
    <t>Inversión en sector industrial</t>
  </si>
  <si>
    <t>TOTAL DE ACTIVIDADES ASOCIADAS A INDUSTRIA EXTRACTIVA</t>
  </si>
  <si>
    <t>Coordinación General de Minería</t>
  </si>
  <si>
    <t xml:space="preserve">Subsecretaría de Planeación y Política Ambiental </t>
  </si>
  <si>
    <t>Desarrollo de Políticas y regulación en materia de cambio climático</t>
  </si>
  <si>
    <t xml:space="preserve">Dirección General de Políticas para el Cambio Climático </t>
  </si>
  <si>
    <t xml:space="preserve">Comisión Nacional de Áreas Naturales Protegidas </t>
  </si>
  <si>
    <t>Gobernanza Forestal</t>
  </si>
  <si>
    <t>F00</t>
  </si>
  <si>
    <t xml:space="preserve">Agencia Nacional de Seguridad Industrial y de Protección al Medio Ambiente del Sector Hidrocarburos </t>
  </si>
  <si>
    <t>G00</t>
  </si>
  <si>
    <t xml:space="preserve">Comisión Nacional Forestal </t>
  </si>
  <si>
    <t>RHQ</t>
  </si>
  <si>
    <t xml:space="preserve">Instituto Nacional de Ecología y Cambio Climático </t>
  </si>
  <si>
    <t>RJJ</t>
  </si>
  <si>
    <t>TOTAL ACTIVIDADES ASOCIADAS A POLITICAS DE MITIGACION Y ADAPTACION AL CC EN ENTIDADES DESCONCENTRADAS</t>
  </si>
  <si>
    <t>TOTAL ACTIVIDADES QUE INCREMENTAN LAS EMISIONES/VULNERABILIDAD EN ENTIDADES DESCONCENTRADAS</t>
  </si>
  <si>
    <t xml:space="preserve">TOTAL DEL SECTOR </t>
  </si>
  <si>
    <t xml:space="preserve">Coordinación Nacional de Protección Civil </t>
  </si>
  <si>
    <t>Gestión de riesgos asociados a cambio climático</t>
  </si>
  <si>
    <t xml:space="preserve">Dirección General de Protección Civil </t>
  </si>
  <si>
    <t>Dirección General para la Gestión de Riesgos</t>
  </si>
  <si>
    <t>Subsecretaría de Prevención y Participación Ciudadana</t>
  </si>
  <si>
    <t>Prevención de riesgos asociados a cambio climático</t>
  </si>
  <si>
    <t xml:space="preserve">Dirección General de Planeación Estratégica para la Prevención Social </t>
  </si>
  <si>
    <t>TOTAL ACTIVIDADES ASOCIADAS A GESTIÓN DE RIESGOS AL CAMBIO CLIMATICO EN SECTOR CENTRAL</t>
  </si>
  <si>
    <t>Centro Nacional de Prevención de Desastres</t>
  </si>
  <si>
    <t>H00</t>
  </si>
  <si>
    <t>TOTAL ACTIVIDADES ASOCIADAS A GESTIÓN DE RIESGOS AL CAMBIO CLIMATICO EN ENTIDADES DESCONCENTRADAS</t>
  </si>
  <si>
    <t>TOTAL ACTIVIDADES ASOCIADAS A GESTIÓN DE RIESGOS AL CAMBIO CLIMATICO EN EL SECTOR</t>
  </si>
  <si>
    <t>PRESUPUESTO ASIGNADO AL SECTOR EN EL ANEXO 16</t>
  </si>
  <si>
    <t>ANEXO 16</t>
  </si>
  <si>
    <t xml:space="preserve">SECTOR TRANSPORTE </t>
  </si>
  <si>
    <t>SECTOR ENERGÉTICO</t>
  </si>
  <si>
    <t>SECTOR AGROPECUARIO</t>
  </si>
  <si>
    <t>SECTOR RESIDENCIAL</t>
  </si>
  <si>
    <t>SECTOR INDUSTRIAL</t>
  </si>
  <si>
    <t>SECTOR FORESTAL</t>
  </si>
  <si>
    <t>SECTOR PREVENCIÓN DE RIESGOS Y GESTIÓN DE DESASTRES</t>
  </si>
  <si>
    <t>TOTAL</t>
  </si>
  <si>
    <t>Gobernación</t>
  </si>
  <si>
    <t>Economía</t>
  </si>
  <si>
    <t>Salud</t>
  </si>
  <si>
    <t>Marina</t>
  </si>
  <si>
    <t>Turismo</t>
  </si>
  <si>
    <t>Provisiones Salariales y Económicas</t>
  </si>
  <si>
    <t>PEMEX</t>
  </si>
  <si>
    <t>CFE</t>
  </si>
  <si>
    <t>Ramo</t>
  </si>
  <si>
    <t>Entidades no sectorizadas</t>
  </si>
  <si>
    <t>Hacienda y Crédito Público</t>
  </si>
  <si>
    <t>Agricultura, Ganadeía Desarrollo Rural, Pesca y Alimentación</t>
  </si>
  <si>
    <t>Comunicaciones y Transportes</t>
  </si>
  <si>
    <t>Educación</t>
  </si>
  <si>
    <t xml:space="preserve">Desarrollo Agrario, Territorial y Urbano </t>
  </si>
  <si>
    <t>Medio Ambiente y Recursos Naturales</t>
  </si>
  <si>
    <t>Energía</t>
  </si>
  <si>
    <t>Comisión Nacional de Ciencia y Tecnología</t>
  </si>
  <si>
    <t>Sector</t>
  </si>
  <si>
    <t>Proyectos/programas que han sido aprobados/iniciados en 2014-2018</t>
  </si>
  <si>
    <t>Título del proyecto</t>
  </si>
  <si>
    <t>Objetivo</t>
  </si>
  <si>
    <t>Fecha de aprobación/inicio de implementación</t>
  </si>
  <si>
    <t>Sector apoyado</t>
  </si>
  <si>
    <t>Área de cambio climático</t>
  </si>
  <si>
    <t>Fuente de financiamiento</t>
  </si>
  <si>
    <t>Fondo</t>
  </si>
  <si>
    <t>Monto original</t>
  </si>
  <si>
    <t>Divisa</t>
  </si>
  <si>
    <t>Tipo de cambio</t>
  </si>
  <si>
    <t>Monto en MXN (valor nominal)</t>
  </si>
  <si>
    <t>Factor IPI</t>
  </si>
  <si>
    <t>Monto en MXN deflactado</t>
  </si>
  <si>
    <t>Tipo de cambio USD (2017)</t>
  </si>
  <si>
    <t>Monto total en USD (2017)</t>
  </si>
  <si>
    <t>Instrumento financieros</t>
  </si>
  <si>
    <t>Agencia Implementadora</t>
  </si>
  <si>
    <t>Agencia ejecutora</t>
  </si>
  <si>
    <t>País</t>
  </si>
  <si>
    <t>Fuente</t>
  </si>
  <si>
    <t>Notas</t>
  </si>
  <si>
    <t>PROADAPT Monterrey: Aumento de la Resiliencia de Agua</t>
  </si>
  <si>
    <t>Fortalecimiento de la resiliencia climática y el mantenimiento de un sistema de agua sostenible para que contribuya a mejorar la calidad de vida de la ciudad de Monterrey</t>
  </si>
  <si>
    <t>Gestión, aprovechamiento y saneamiento de aguas</t>
  </si>
  <si>
    <t>Adaptación</t>
  </si>
  <si>
    <t>BID</t>
  </si>
  <si>
    <t>NDV</t>
  </si>
  <si>
    <t>USD</t>
  </si>
  <si>
    <t>Asistencia técnica</t>
  </si>
  <si>
    <t>México</t>
  </si>
  <si>
    <t>https://www.iadb.org/es/project/ME-T1348</t>
  </si>
  <si>
    <t xml:space="preserve"> Fecha de aprobación del proyecto</t>
  </si>
  <si>
    <t>Proyecto de Energía Solar Fotovoltaica X-Elio</t>
  </si>
  <si>
    <t>Los Proyectos Solares de X-Elio (el "Proyecto") consisten en el diseño, construcción, puesta en marcha y operación de tres (3) plantas solares fotovoltaicas con una capacidad combinada de 244MWp (70MWp Proyecto Solar Guanajuato + 92MWp Proyecto Solar Chihuahua + 81MWp Xoxocotla Solar Proyecto) que se conectará con el sistema nacional de la red de la Comisión Federal  de Electricidad ("CFE"). y todas las instalaciones de transmisión e interconexión asociadas. El proyecto está siendo desarrollado por X-ELIO Energy, S.L. ("X-Elio" o el "Patrocinador"), en (i) Los Rodríguez, San Miguel de Allende (Guanajuato), (ii) Ascensión, Suárez (Chihuahua) y (iii) Xoxocotla (Morelos) en México. El préstamo C2F es aproximadamente 7% del financiamiento del Grupo BID. Consiste en préstamos al sector privado.</t>
  </si>
  <si>
    <t>Generación, mejora y acceso de electricidad</t>
  </si>
  <si>
    <t>Mitigación</t>
  </si>
  <si>
    <t>Fondo Chino de Co-Financiamiento para América Latina y el Caribe (CHC)</t>
  </si>
  <si>
    <t>Préstamo</t>
  </si>
  <si>
    <t>https://www.iadb.org/es/project/ME-L1281</t>
  </si>
  <si>
    <t xml:space="preserve"> Fecha de aprobación del proyecto.  Consiste en préstamos al sector privado.</t>
  </si>
  <si>
    <t>Tejados Solares para todos</t>
  </si>
  <si>
    <t>El objetivo del proyecto es proporcionar un mecanismo de financiación para un conjunto de proyectos solares fotovoltaicos (PV) a pequeña escala (menos de 500 KW) originados por múltiples desarrolladores solares con clientes comerciales, residenciales e industriales.</t>
  </si>
  <si>
    <t>Fondo para tecnologías limpias</t>
  </si>
  <si>
    <t>garantía</t>
  </si>
  <si>
    <t>https://www.iadb.org/es/project/ME-U0007</t>
  </si>
  <si>
    <t>Proyecto Cubico Alten Solar PV</t>
  </si>
  <si>
    <t>El proyecto Cubico Alten Aguascalientes Solar PV (el ¿Proyecto¿) consiste en el diseño, la construcción, la puesta en servicio y la operación de dos centrales de energía solar fotovoltaica (¿FV¿) con una capacidad combinada de 290 MW, que se conectarán con la red nacional mexicana de la Comisión Federal de Electricidad (¿CFE¿). Las centrales se construirán en la municipalidad de El Llano, estado de Aguascalientes, México. El Proyecto incluye dos centrales de energía solar (Solem I de 150 MW y Solem II de 140 MW), dos subestaciones eléctricas y una línea de transmisión de energía de 230 kV de 6,6 kilómetros que conectará las subestaciones a la CFE. Toda la infraestructura se construirá en una superficie de 963 hectáreas que será comprada o alquilada por Cubico-Alten (¿el Patrocinador¿). El contratista en Ingeniería, Abastecimiento y Construcción (¿EPC¿ por sus siglas en Inglés) y en Operación y Mantenimiento (¿O&amp;M¿) será el Grupo Ortiz (¿el Contratista¿). El costo total del Proyecto ascenderá a aproximadamente USD 368 millones. Se espera que el plan financiero incluya préstamos de la Corporación Interamericana de Inversiones (CII) y el Banco Interamericano de Desarrollo (BID) por un monto de hasta USD 100 millones y un préstamo del Fondo Chino de Co-Financiamiento para América Latina y el Caribe por un monto de hasta USD 50 millones con tenores de 20 años en total. El Centro Nacional de Control de Energía (¿CENACE¿), organismo federal mexicano de electricidad, le adjudicó al Proyecto contratos de compra de energía y de potencia (¿PPA¿) a 20 años para los certificados de energía limpia (¿CEL¿) y a 15 años de energía y capacidad. Solem I, la primera de las dos centrales, con una generación de 150 MW de energía FV, comenzará sus operaciones comerciales (¿FOC¿) el 30 de septiembre de 2018, de acuerdo con los contratos de compra-venta. La FOC de Solem II, la segunda central, con una generación de 140 MW de energía FV, será el 29 de junio de 2019, de conformidad con los contratos de compra-venta firmados. Dichos contratos se firmaron con la CFE, entidad que cuenta con el apoyo del gobierno. El Proyecto contribuirá a alcanzar los objetivos del Gobierno de México de diversificar su matriz eléctrica al entregar energía solar FV limpia y darle apoyo al impulso de creación de un mercado mayorista de energía mientras se reduce la dependencia del país de la energía térmica, ya que el objetivo de México es que las fuentes de energía limpia brinden el 50% de la combinación de generación de eléctrica para el año 2050. Cuando se complete, el Proyecto será la mayor central de energía solar FV de América Latina y el Caribe.  Consiste en préstamos al sector privado.</t>
  </si>
  <si>
    <t>https://www.iadb.org/es/project/ME-L1272</t>
  </si>
  <si>
    <t>ME-L1268 : Gestión Territorial para el Logro de Resultados de la Agenda de Cambio Climático</t>
  </si>
  <si>
    <t>El objetivo de este programa es apoyar al Gobierno de México en la mejora de la gestión territorial para la reducción de emisiones y vulnerabilidad ante el CC, mediante tres componentes: (i) Gestión Territorial en el Sector Vivienda; (ii) Gestión Territorial en el Sector Forestal; y (iii) Coordinación Interinstitucional.</t>
  </si>
  <si>
    <t>13/12/2017 (4 años)</t>
  </si>
  <si>
    <t>Transversal</t>
  </si>
  <si>
    <t xml:space="preserve">Planeación, ordenamiento y desarrollo territorial con consideraciones de cambio climático </t>
  </si>
  <si>
    <t>Capital ordinario</t>
  </si>
  <si>
    <t>SEMARNAT, CONAFOR, CONAVI</t>
  </si>
  <si>
    <t>https://www.iadb.org/es/project/ME-L1268</t>
  </si>
  <si>
    <t>Fortalecimiento Institucional para la Implementación de los arreglos de transparencia de la Contribución Nacional Determinada (NDC) de México</t>
  </si>
  <si>
    <t>Fortalecer la capacidad de los arreglos institucionales de transparencia para dar seguimiento a los resultados nacionales logrados con la implementación del NDC de México, apoyando el seguimiento de las metas del Programa Especial de Cambio Climático de México (PECC) y sentando las bases para la ejecución de la operación ME-L1268 ¿Apoyo a la implementación de la NDC de México</t>
  </si>
  <si>
    <t>Fortalecimiento de capacidades, arreglos institucionales y transparencia</t>
  </si>
  <si>
    <t xml:space="preserve">GEF  </t>
  </si>
  <si>
    <t>Iniciativa GEF de desarrollo de capacidades para la transparencia</t>
  </si>
  <si>
    <t>Préstamo a fondo perdido</t>
  </si>
  <si>
    <t>SEMARNAT</t>
  </si>
  <si>
    <t>https://www.iadb.org/es/project/ME-T1361</t>
  </si>
  <si>
    <t>Innovación Disruptiva: Movilidad Sostenible en la Ciudad de México</t>
  </si>
  <si>
    <t>Mejorar la movilidad en la ciudad de México a través de un sistema integrado de transporte</t>
  </si>
  <si>
    <t>Transporte</t>
  </si>
  <si>
    <t>Desarrollo urbano y transporte masivo de pasajeros</t>
  </si>
  <si>
    <t>Facilidad para Pequeñas Empresas-FOMIN</t>
  </si>
  <si>
    <t>Centro de Transporte Sustentable de México</t>
  </si>
  <si>
    <t>https://www.iadb.org/es/project/ME-T1322</t>
  </si>
  <si>
    <t>Protección del clima en el programa mexicano de política urbana (CiClim)</t>
  </si>
  <si>
    <t xml:space="preserve">El proyecto proporciona asesoramiento en todos los sectores, a los actores relevantes de los gobiernos nacionales, estatales y municipales en las áreas de: a) planeación urbana con criterios climáticos b) la conservación de los servicios de los ecosistemas en los espacios urbanos y periurbanos, y c) la movilidad urbana sostenible. </t>
  </si>
  <si>
    <t>IKI</t>
  </si>
  <si>
    <t>BMUB</t>
  </si>
  <si>
    <t>EUR</t>
  </si>
  <si>
    <t>GIZ</t>
  </si>
  <si>
    <t>SEMARNAT, AMEXID, SEDATU, CAMe</t>
  </si>
  <si>
    <t>https://www.international-climate-initiative.com/en/nc/details/project/climate-protection-in-the-mexican-urban-policy-ciclim-17_I_238-550/?cookieName=search_results&amp;source=single</t>
  </si>
  <si>
    <t>Fecha de inicio de implementación del proyecto</t>
  </si>
  <si>
    <t>Adaptación al Cambio Climático basada en Ecosistemas con el Sector Privado, México (ADAPTUR)</t>
  </si>
  <si>
    <t>El proyecto trabajará en tres regiones con alto potencial turístico, biodiversidad y alta vulnerabilidad al CC. Desarrollará la capacidad de los actores clave para la AbE, analizará los impactos del cambio climático y su vinculación con los servicios de los ecosistemas, fortalecerá la cooperación intersectorial para integrar la adaptación basada en los ecosistemas (AbE) en los planes y programas de inversión sectoriales, identificará mecanismos de financiación e implementará medidas piloto de EbA con el sector turístico en diferentes ecosistemas, teniendo en cuenta el conocimiento tradicional y las áreas protegidas.</t>
  </si>
  <si>
    <t>Turismo Resiliente, Planeación, ordenamiento y desarrollo territorial con consideraciones de cambio climático, Biodiversidad</t>
  </si>
  <si>
    <t>SEMARNAT, AMEXID, CONANP, INECC</t>
  </si>
  <si>
    <t>https://www.international-climate-initiative.com/en/nc/details/project/ecosystembased-adaptation-to-climate-change-in-cooperation-with-the-private-sector-in-mexico-17_II_140-2873/?cookieName=search_results&amp;source=single</t>
  </si>
  <si>
    <t>Convergencia de la política climática y energética en México</t>
  </si>
  <si>
    <t>El proyecto contribuye al desarrollo de instrumentos regulatorios para la política climática y energética. Se seguirá desarrollando el sistema nacional de datos e información con miras a una mayor integración de los datos sobre energía y clima. El sector privado también participará en la promoción de la transferencia de tecnologías inocuas para el clima. Se fortalecerán las bases metodológicas para la adopción de decisiones de inversión climáticas y de desarrollo favorables. Las experiencias recogidas en el contexto de la transición energética mexicana se discutirán en formatos de intercambio internacional y compartirán con otros países.</t>
  </si>
  <si>
    <t>BMZ</t>
  </si>
  <si>
    <t>SENER, SEMARNAT, AMEXID</t>
  </si>
  <si>
    <t>http://iki-alliance.mx/portafolio/enhancing-the-coherence-of-climate-and-energy-policies-in-mexico/</t>
  </si>
  <si>
    <t>Preparación de un sistema de comercio de emisiones (ETS) en México</t>
  </si>
  <si>
    <t>El proyecto tiene como objetivo crear las precondiciones institucionales necesarias y las capacidades técnicas de los actores públicos y privados para establecer e implementar un Esquema de Comercio de Emisiones (ETS) en México.</t>
  </si>
  <si>
    <t>Control de emisiones en GEI/componentes de efecto invernadero</t>
  </si>
  <si>
    <t>SEMARNAT, AMEXID</t>
  </si>
  <si>
    <t>http://iki-alliance.mx/portafolio/preparation-of-an-emissions-trading-system-ets-in-mexico/</t>
  </si>
  <si>
    <t>Mecanismo de distribución de riesgos agrícolas con capacidad de adaptación al clima para las PYMES</t>
  </si>
  <si>
    <t>Apoyar la transición hacia una agricultura de bajas emisiones y resistente al clima en Guatemala y México a través de la creación de un mecanismo de distribución de riesgos para desbloquear instrumentos financieros innovadores y escalables para las MIPYMES.</t>
  </si>
  <si>
    <t>06/2018-06/2033 (15 años)</t>
  </si>
  <si>
    <t>Agropecuario</t>
  </si>
  <si>
    <t>Agricultura, Desarrollo Rural</t>
  </si>
  <si>
    <t>GCF</t>
  </si>
  <si>
    <t>IFC, IDB INVEST</t>
  </si>
  <si>
    <t>Deuda, garantía, capital, subvención</t>
  </si>
  <si>
    <t>México y Guatemala</t>
  </si>
  <si>
    <t>https://www.greenclimate.fund/-/low-emission-climate-resilient-agriculture-risk-sharing-facility-for-msmes?inheritRedirect=true&amp;redirect=%2Fwhat-we-do%2Fprojects-programmes</t>
  </si>
  <si>
    <t xml:space="preserve"> Fecha de aprobación del proyecto: Octubre 2017, la fecha de implementación es desde 01/06/2018. El monto total del proyecto, con co-financiamiento es de USD 158.000.000</t>
  </si>
  <si>
    <t>Programa de Infraestructura Sustentable (SIP)</t>
  </si>
  <si>
    <t>El SIP es un programa de financiación privada que ayudará a los beneficiarios a "ecologizar" sus planes nacionales de infraestructura de acuerdo con sus centros nacionales de desarrollo. El ICF proporciona financiamiento en condiciones de favor y financiamiento para asistencia técnica integrada para proyectos de infraestructura sostenible, con un enfoque particular en la atracción de inversión privada. 
Como uno de los cuatro países objetivo para el SIP, México puede esperar recibir un apoyo significativo del SIP, potencialmente en la recaudación de 60 millones de dólares.</t>
  </si>
  <si>
    <t>Planeación, ordenamiento y desarrollo territorial con consideraciones de cambio climático</t>
  </si>
  <si>
    <t>ICF</t>
  </si>
  <si>
    <t>BEIS</t>
  </si>
  <si>
    <t>Donación</t>
  </si>
  <si>
    <t>Brasil, Colombia, Perú, México</t>
  </si>
  <si>
    <t>Embajada Británica en México, "OVERVIEW: UK CLIMATE/GREEN GROWTH ENGAGEMENT WITH MEXICO"</t>
  </si>
  <si>
    <t>Fecha de captura 11/07/2018. Datos obtenidos a través de una reunión con la Embajada Británica el 12/06/2018 (Transparencia Mexicana)</t>
  </si>
  <si>
    <t>Mecanismo de Donaciones Específico para los Pueblos Indígenas y Comunidades Locales México</t>
  </si>
  <si>
    <t>El objetivo de desarrollo del proyecto del Mecanismo de Donaciones Específico (DGM) para Pueblos Indígenas y Comunidades Locales (IPLC) para México es fortalecer la capacidad de las personas que dependen de los bosques de estados seleccionados para participar en procesos locales, nacionales e internacionales relacionados con la reducción de emisiones de la deforestación y la degradación forestal (REDD). 
Traducción realizada con el traductor www.DeepL.com/Translator</t>
  </si>
  <si>
    <t>Biodiversidad y gobernanza forestal</t>
  </si>
  <si>
    <t>Banco Mundial</t>
  </si>
  <si>
    <t>SCF</t>
  </si>
  <si>
    <t>EIBD</t>
  </si>
  <si>
    <t>Alianza Rainforest</t>
  </si>
  <si>
    <t>http://projects.worldbank.org/P151604/?lang=en&amp;tab=financial</t>
  </si>
  <si>
    <t xml:space="preserve"> Fecha de aprobación del proyecto, la fecha de implementación es 002/10/2017</t>
  </si>
  <si>
    <t>Implementación de Proyectos Priorizados por el Programa de Ciudades Sustentables y Emergentes en tres Ciudades Mexicanas</t>
  </si>
  <si>
    <t>Mejorar las capacidades de mitigación y adaptación en tres ciudades mexicanas (Xalapa, La Paz y Campeche) a través de la preparación e implementación de proyectos priorizados en los Planes de Acción del Programa de Ciudades Emergentes y Sostenibles para los sectores de energía limpia, manejo de residuos y agua y saneamiento, y el desarrollo de políticas que permitan su replicabilidad.    </t>
  </si>
  <si>
    <t>GEF Trust fund</t>
  </si>
  <si>
    <t>BANOBRAS</t>
  </si>
  <si>
    <t>https://www.thegef.org/project/implementation-projects-prioritized-sustainable-and-emerging-cities-program-three-mexican</t>
  </si>
  <si>
    <t>GEEREF NeXt</t>
  </si>
  <si>
    <t xml:space="preserve">Catalizar inversión de sector privado para proyectos de energías renovables y eficiencia energética en países en desarrollo </t>
  </si>
  <si>
    <t>Generación, mejora y acceso de electricidad; Eficiencia Energética</t>
  </si>
  <si>
    <t>EIBR</t>
  </si>
  <si>
    <t>Capital, Subvención</t>
  </si>
  <si>
    <t>EIB</t>
  </si>
  <si>
    <t>Bahamas, Barbados, Belice, Brasil, Chile, Comeros, Costa Rica, Cote d’Ivoire, Democratic Republic of
Congo, Dominica, Dominican Republic, Equatorial Guinea, Georgia, Grenada, Guatemala, Guyana, Haiti,
Jordan, Kenya, Madagascar, Mauritius, México, Papua New Guinea, Saint Kitts and Nevis, Saint Vincent
and the Grenadines, South África, Suriname, Togo and Uganda</t>
  </si>
  <si>
    <t>https://www.greenclimate.fund/-/geeref-next</t>
  </si>
  <si>
    <t>Financiamiento adicional para el Proyecto de Eficiencia Energética Municipal en México</t>
  </si>
  <si>
    <t>Promover el uso eficiente de la energía en los municipios del Prestatario y otras instalaciones públicas mediante la realización de inversiones de EE en sectores públicos seleccionados y contribuir al fortalecimiento del ambiente propicio.</t>
  </si>
  <si>
    <t>Subvención</t>
  </si>
  <si>
    <t>BM</t>
  </si>
  <si>
    <t>Secretaría de Energía</t>
  </si>
  <si>
    <t>https://www.thegef.org/sites/default/files/project_documents/12-03-17_PROJECT_Document_PAD_PAPER_2.pdf</t>
  </si>
  <si>
    <t>Paisajes Productivos Sustentables</t>
  </si>
  <si>
    <t>Fortalecer el manejo sostenible de los paisajes productivos y aumentar las oportunidades económicas para los productores rurales en las zonas prioritarias de México.</t>
  </si>
  <si>
    <t>Transversal, Agropecuario</t>
  </si>
  <si>
    <t>Planeación, ordenamiento y desarrollo territorial con consideraciones de cambio climático, Desarrollo Rural</t>
  </si>
  <si>
    <t>SEMARNAT, Financiera S.N.C. (NAFIN)/Trustee for the FCC (Climate Change Fund)</t>
  </si>
  <si>
    <t>https://www.thegef.org/project/sustainable-productive-landscapes</t>
  </si>
  <si>
    <t>Sexta Fase Operativa del Programa de Pequeñas Donaciones del FMAM en México</t>
  </si>
  <si>
    <t>Empoderar a las comunidades locales para que manejen los paisajes productivos de los grandes ecosistemas del sureste de México de una manera que mejore su sostenibilidad y resiliencia social, económica y ambiental.</t>
  </si>
  <si>
    <t>Transversal, Medio Ambiente y Recursos Naturales</t>
  </si>
  <si>
    <t>Planeación, ordenamiento y desarrollo territorial con consideraciones de cambio climático, Biodiversidad y gobernanza forestal</t>
  </si>
  <si>
    <t>PNUD</t>
  </si>
  <si>
    <t>UNOPS</t>
  </si>
  <si>
    <t>https://www.thegef.org/sites/default/files/project_documents/2-9-16_Mexico_SGP_9167-GEFReviewSheetGEF61_0.pdf</t>
  </si>
  <si>
    <t>Áreas Marinas protegidas y gestión costera, climate-smart, en la región del Arrecife Mesoamericano</t>
  </si>
  <si>
    <t>El proyecto tiene por objeto incorporar principios climate-smart en las políticas de gestión de ecosistemas marinos protegidos y de desarrollo costero en los países ribereños del Arrecife Mesoamericano con miras a mejorar las capacidades de adaptación de las comunidades costeras de la región.</t>
  </si>
  <si>
    <t>Medio Ambiente y Recursos Naturales, Transversal</t>
  </si>
  <si>
    <t xml:space="preserve">Biodiversidad, Planeación, ordenamiento y desarrollo territorial con consideraciones de cambio climático </t>
  </si>
  <si>
    <t>WWF</t>
  </si>
  <si>
    <t>MARN (Guatemala), CONANP (México)</t>
  </si>
  <si>
    <t>Guatemala, México, Belize, Honduras</t>
  </si>
  <si>
    <t>https://www.international-climate-initiative.com/en/nc/details/project/climatesmarting-marine-protected-areas-and-coastal-management-in-the-mesoamerican-reef-region-18_II_152-3009/?cookieName=search_results&amp;source=single</t>
  </si>
  <si>
    <t>Adaptación al cambio climático basada en las TIC en las ciudades</t>
  </si>
  <si>
    <t>El proyecto se basa en las TIC existentes y en los enfoques basados en la web y refuerza la resiliencia de la ciudad (y de la región circundante) integrándolos en la administración urbana (especialmente en la planificación urbana).</t>
  </si>
  <si>
    <t>Planeación, ordenamiento y desarrollo territorial con consideraciones de cambio climático, ICT</t>
  </si>
  <si>
    <t>AMEXID, SEDATU, SEMARNAT, SER</t>
  </si>
  <si>
    <t>India, México, Perú</t>
  </si>
  <si>
    <t>https://www.international-climate-initiative.com/en/nc/details/project/ictbased-adaptation-to-climate-change-in-cities-17_II_142-2874/?cookieName=search_results&amp;source=single</t>
  </si>
  <si>
    <t>Movilización de capital para la adaptación basada en el ecosistema - el valor de los bosques resilientes para la gestión del agua en los trópicos</t>
  </si>
  <si>
    <t>Aplicando un enfoque intersectorial de múltiples interesados directos, el proyecto fomentará la adaptación basada en los ecosistemas en cuatro cuencas hidrográficas de Mesoamérica y el Caribe, centrándose en los bosques de las zonas protegidas y los agroecosistemas adyacentes. Se desarrollarán mecanismos financieros innovadores para la conservación de las cuencas hidrográficas que servirán de modelo para las políticas y reglamentaciones nacionales e internacionales. A través del intercambio constante de experiencias y lecciones aprendidas, se llamará la atención a nivel nacional e internacional sobre la importancia de los bosques resilientes para la gestión del agua, y sobre las opciones de apoyo financiero a las medidas de la EbA.</t>
  </si>
  <si>
    <t>OroVerde - Die Tropenwaldstiftung</t>
  </si>
  <si>
    <t>CONANP</t>
  </si>
  <si>
    <t>Cuba, Dominican Republic, Guatemala, México</t>
  </si>
  <si>
    <t>Programa de Eficiencia Energética en Edificios - PEEB</t>
  </si>
  <si>
    <t>El objetivo es mejorar los requisitos previos para la financiación de proyectos de eficiencia energética a gran escala en el sector de la construcción. El PEEB apoya el desarrollo de políticas de eficiencia energética para aumentar la eficiencia energética en el sector de la construcción y la creación de sistemas de incentivos para movilizar la inversión privada. Los proyectos concretos se desarrollan hasta el punto en que están listos para su financiación, y los actores involucrados (por ejemplo, ministerios, bancos locales, desarrolladores de proyectos) están capacitados para llevar a cabo sus tareas durante las diferentes etapas del proceso de desarrollo. Los resultados se presentarán como ejemplos prácticos en la Alianza Mundial para los Edificios y la Construcción (GABC) y otras redes pertinentes.</t>
  </si>
  <si>
    <t>Eficiencia Energética</t>
  </si>
  <si>
    <t>SEDATU</t>
  </si>
  <si>
    <t>México, Moroco, Senegal, Tunisia, Vietnam</t>
  </si>
  <si>
    <t>https://www.international-climate-initiative.com/en/nc/details/project/programme-for-energy-efficiency-in-buildings-peeb-17_I_338-556/?cookieName=search_results&amp;source=single</t>
  </si>
  <si>
    <t>Financiamiento de la energía para inversiones con bajas emisiones de carbono (FELICITY)</t>
  </si>
  <si>
    <t xml:space="preserve">FELICITY apoya la implementación de medidas de mitigación en ciudades y comunidades mediante:  1. Consultoría orientada a la demanda para que las ciudades adquieran y utilicen fondos; 2. Creación de capacidad en los gobiernos locales; 3. Asesoramiento en materia de políticas a nivel nacional sobre las condiciones marco para la financiación internacional de la lucha contra el cambio climático; 4. Gestión de los conocimientos sobre los mecanismos de financiación; Desarrollo de instrumentos y metodologías pertinentes (por ejemplo, contribuciones determinadas a nivel nacional/CND). </t>
  </si>
  <si>
    <t xml:space="preserve">Incentivos Económicos y mecanismos de financiamiento para el desarrollo sustentable </t>
  </si>
  <si>
    <t>Ministry of Cities Brazil, Secretariat of Finance and Public Credit (SHCP) - México
European Investment Bank</t>
  </si>
  <si>
    <t>Brazil, China, México</t>
  </si>
  <si>
    <t>https://www.international-climate-initiative.com/en/nc/details/project/financing-energy-for-lowcarbon-investment-cities-advisory-facility-felicity-17_I_274-2845/?cookieName=search_results&amp;source=single</t>
  </si>
  <si>
    <t>Implementación de la agenda 2030</t>
  </si>
  <si>
    <t>Los objetivos de la Agenda 2030 están cimentados en la política nacional de México y se están implementando.</t>
  </si>
  <si>
    <t>01/02/2018-31/01/2020</t>
  </si>
  <si>
    <t>AMEXID</t>
  </si>
  <si>
    <t>https://www.giz.de/en/worldwide/67220.html</t>
  </si>
  <si>
    <t>Fecha deimplementación del proyecto</t>
  </si>
  <si>
    <t>Transparencia climática-Compromiso Nacional en las 7 Economías emergentes del G20</t>
  </si>
  <si>
    <t>Mejorar el conocimiento de los actores clave sobre el desempeño climático del G20 y, por lo tanto, su disposición a impulsar una acción climática más ambiciosa en Argentina, Brasil, China, India, Indonesia, México y Sudáfrica. Los talleres, las sesiones informativas, los productos de conocimiento específicos y la labor de los medios de comunicación proporcionan información vital a los representantes de los gobiernos -en particular a los expertos en finanzas y a los ministerios-, a las partes interesadas del G20, a las ONG, a los grupos de reflexión y a las empresas.</t>
  </si>
  <si>
    <t>Argentina, Brasil, China, India, Indonesia, México, South África</t>
  </si>
  <si>
    <t>https://www.international-climate-initiative.com/en/nc/details/project/climate-transparency-national-engagement-in-seven-g20-emerging-economies-18_I_324-2960/?cookieName=search_results&amp;source=single</t>
  </si>
  <si>
    <t>Flotas urbanas bajas en carbono sin hollín</t>
  </si>
  <si>
    <t xml:space="preserve">El objetivo de este proyecto es realinear las flotas de autobuses urbanos y otras flotas públicas especializadas a lo largo de una ruta sin hollín de tecnología baja en carbono en cinco megalópolis. Los ejecutores del proyecto proporcionarán capacidad técnica a los funcionarios municipales para definir e implementar esta transición. </t>
  </si>
  <si>
    <t>The International Council on Clean Transportation (ICCT)</t>
  </si>
  <si>
    <t>Brasil, China, India, Indonesia, México</t>
  </si>
  <si>
    <t>México Economía Limpia 2050: Política de carbono e innovación para la transición energética y un crecimiento más inteligente</t>
  </si>
  <si>
    <t>A través de este mecanismo, USAID apoyará los nuevos mecanismos regulatorios mexicanos, tales como la fijación de precios del carbono, así como la mejora de las capacidades técnicas en el gobierno, el sector privado y las organizaciones de la sociedad civil. Este mecanismo tiene como objetivo maximizar las oportunidades de negocio que presenta la transición a la energía limpia en México. Se centrará en cómo aprovechar la reforma energética y la ambición de acción climática de México como impulsores de políticas para impulsar la transformación empresarial y los procesos de innovación con bajas emisiones de carbono en apoyo de una economía regional limpia y próspera.</t>
  </si>
  <si>
    <t xml:space="preserve">Políticas, leyes e investigación para la transición energética </t>
  </si>
  <si>
    <t>USAID</t>
  </si>
  <si>
    <t>Standford University</t>
  </si>
  <si>
    <t>https://explorer.usaid.gov/cd/MEX?fiscal_year=2018&amp;measure=Disbursements</t>
  </si>
  <si>
    <t>Fortalecimiento de la Conservación de las Tortugas Marinas, Adaptación al Cambio Climático y Asistencia al CONAP en el cumplimiento de los Compromisos de la CIT de Guatemala</t>
  </si>
  <si>
    <t>The recipient will conduct nest monitoring surveys at 8 index beaches; strengthen hatchery management through capacity building workshops; and work with CONANP and IAC to develop a sustainable management plan for olive ridley egg harvest to meet IAC exceptions requirements.</t>
  </si>
  <si>
    <t>U.S. Fish and Wildlife Service</t>
  </si>
  <si>
    <t>Asociacion Rescate Y Conservacion</t>
  </si>
  <si>
    <t>Programa de Asistencia Técnica</t>
  </si>
  <si>
    <t xml:space="preserve">Contribuir a la reducción de las emisiones del país mejorando la capacidad de las instituciones clave (nacionales, subnacionales y no estatales).
Apoyar la asistencia técnica impulsada por la demanda que priorice la implementación y ayude a elevar la ambición climática, abordando las barreras, limitaciones y áreas de oportunidad en los diferentes niveles de gobierno sobre la base del contexto político y económico del país y las prioridades sectoriales.
</t>
  </si>
  <si>
    <t xml:space="preserve">ICF </t>
  </si>
  <si>
    <t>GBP</t>
  </si>
  <si>
    <t>https://www.international-climate-initiative.com/en/nc/details/project/sootfree-lowcarbon-city-fleets-18_I_347-2978/?cookieName=search_results&amp;source=single</t>
  </si>
  <si>
    <t>Programa de Cooperación Danesa</t>
  </si>
  <si>
    <t xml:space="preserve"> Apoyar a México en la aplicación de su estrategia y planes de acción sobre el cambio climático y a mejorar sus marcos para introducir intervenciones en materia de energía renovable y eficiencia energética.</t>
  </si>
  <si>
    <t>DEA</t>
  </si>
  <si>
    <t>Dotación Danesa de Energía</t>
  </si>
  <si>
    <t>DKK</t>
  </si>
  <si>
    <t>ADE</t>
  </si>
  <si>
    <t xml:space="preserve">SENER, SEMARNAT  </t>
  </si>
  <si>
    <t>https://ens.dk/sites/ens.dk/files/Globalcooperation/mexico_cooperation.pdf</t>
  </si>
  <si>
    <t>Eficiencia Energética en PyMEs (NAFIN) - CC</t>
  </si>
  <si>
    <t>Promover la inversión relacionada con la energía sustentable y el medio ambiente en las pequeñas y medianas empresas. 
Contribuir al ahorro y uso eficiente de la energía eléctrica en PyMEs.
Fortalecer el sistema financiero a través de instrumentos adecuados para el sector</t>
  </si>
  <si>
    <t>KfW</t>
  </si>
  <si>
    <t>Nacional Financiera, S.N.C.</t>
  </si>
  <si>
    <t>KfW (Emiliano Detta, Coordinador de Programas Sr.)</t>
  </si>
  <si>
    <t>Fecha de captura 27/06/2018. Datos obtenidos a través de una entrevista de validación el 22/06/2018. (Transparencia Mexicana)</t>
  </si>
  <si>
    <t>(Número de serie PD 861/17 Rev.1 (F)) Almacenamiento de carbono en selvas con producción maderable, como criterio de valor en comunidades rurales de la península de Yucatán, México</t>
  </si>
  <si>
    <t xml:space="preserve">Mediante este proyecto, se pretende contribuir al conocimiento científico y técnico, del almacenamiento de carbono en selvas, como criterio de valor de las comunidades rurales que se dedican a la producción maderable, además de ampliar la información en la que se sustentan las decisiones gubernamentales en política de sostenibilidad forestal en México. De este modo, el principal objetivo, corresponde al desarrollo de una metodología para la generación de cifras reales sobre el almacenamiento de carbono que representa la selva subcaducifolia de la Península de Yucatán, lo cual refleja un panorama específico para cada comunidad de las condiciones de su territorio y de su valor intrínseco que la selva aporta. De esta forma, se podrá medir la pérdida, o ganancia, de carbón almacenado, como criterio para validar el PSA en la región. Además, es importante remarcar que esta región, es el sumidero más grande de carbono en el país, pero a su vez mantiene tasas considerables de deforestación, debido, entre otras causas, a los incendios forestales, causados principalmente por acciones humanas. </t>
  </si>
  <si>
    <t>2017-2020 (36 meses)</t>
  </si>
  <si>
    <t xml:space="preserve">Biodiversidad y gobernanza forestal </t>
  </si>
  <si>
    <t>OIMT</t>
  </si>
  <si>
    <t>INIFAP</t>
  </si>
  <si>
    <t>Fuente 1: http://www.itto.int/direct/topics/topics_pdf_download/topics_id=5216&amp;no=2     
Fuente 2: http://www.itto.int/es/council_committees/projects/</t>
  </si>
  <si>
    <t>ME-T1361 : Fortalecimiento Institucional para la Implementación de los arreglos de transparencia de la Contribución Nacional Determinada (NDC) de México</t>
  </si>
  <si>
    <t>Fortalecer la capacidad de los arreglos institucionales de transparencia para dar seguimiento a los resultados nacionales logrados con la implementación del NDC de Mexico, apoyando el seguimiento de las metas del Programa Especial de Cambio Climático de México (PECC) y sentando las bases para la ejecución de la operación ME-L1268 ¿Apoyo a la implementación de la NDC de México¿</t>
  </si>
  <si>
    <t>ME-T1266 y ME-G1006 Support to FIRA for the Implementation of an Energy Efficiency Financing Strategy for the Food Processing Industry</t>
  </si>
  <si>
    <t>The Program aims to support the efforts of the Government to promote a more efficient use of natural resources in the Mexican rural sector. Its purpose is to channel funding through FIRA’s financial intermediaries so that these institutions in turn can grant medium and long-term loans to food processing companies and agricultural producers interested in undertaking investment projects that promote a more efficient use of energy and water, respectively This would be achieved by pursuing two interconnected objectives: (i) increase investments in energy efficiency (EE) and rational use of water; and (ii) build up the capacities of FIRA and other relevant market actors on the structuring, financing, monitoring and evaluation of competitiveness-enhancing, environmentally-friendly projects.</t>
  </si>
  <si>
    <t>15/01/2015 - 2018 (3.5 años)</t>
  </si>
  <si>
    <t>Industria</t>
  </si>
  <si>
    <t xml:space="preserve">Eficiencia en procesos industriales </t>
  </si>
  <si>
    <t>CIF-CTF</t>
  </si>
  <si>
    <t>FIRA</t>
  </si>
  <si>
    <t>https://www.climateinvestmentfunds.org/cif/sites/climateinvestmentfunds.org/files/Support%20to%20FIRA%20for%20the%20Implementation%20of%20an%20EE%20Financing%20Strategy.pdf http://idbdocs.iadb.org/wsdocs/getdocument.aspx?docnum=39215837</t>
  </si>
  <si>
    <t xml:space="preserve">ED II-Mexico Bond Bank to Foster Development through Energy-Efficient Infrastructure Financing in Mexico (AID-523-A-15-00001) </t>
  </si>
  <si>
    <t>ED II-Mexico Bond Bank to Foster Development through Energy-Efficient Infrastructure Financing in Mexico</t>
  </si>
  <si>
    <t>05/01/2015-30/07/2018</t>
  </si>
  <si>
    <t>Evensen Dodge International, Inc.</t>
  </si>
  <si>
    <t>https://explorer.usaid.gov/aid-dashboard.html#tab-summary</t>
  </si>
  <si>
    <t>Fortaleciendo organizaciones regionales de base para el manejo sustentable de recursos naturales en el Sur de México (F15AP00281)</t>
  </si>
  <si>
    <t>The goal of this project is consolidating the first formally established network of private and communal reserves in Mexico. Pronatura Sur, A.C. will develop the management, governance, and decision-making capacities amongst the members of two networks of private and communal reserves from the states of Chiapas and Guerrero to successfully conserve more than 6,000 hectares of land. Through this grant, the Recipient will: 1) implement a training workshop on organizational, governance and natural resource management skills for 25 members of the Chiapas Network of Voluntary Conservation Areas and 25 members of Guerreros Regional Organization of Agrarian Nuclei from Sierra de Alquitran; 2) help each network to define its purpose and strategies for collective biodiversity conservation action; 3) produce a short video with information about each network to be presented to decision makers, and 4) developed two management plans that strengthen the conservation and sustainable management of the networks land owners.</t>
  </si>
  <si>
    <t>15/04/2015-31/05/2017</t>
  </si>
  <si>
    <t xml:space="preserve">Investigación y fortalecimiento de capacidades para el desarrollo bajo en carbono y resiliente al clima </t>
  </si>
  <si>
    <t>ProNatura</t>
  </si>
  <si>
    <t>https://explorer.usaid.gov/aid-dashboard.html#2016</t>
  </si>
  <si>
    <t>ME-L1192 : Ejido Verde Reforestación</t>
  </si>
  <si>
    <t>El objetivo del proyecto es la reforestación de árboles nativos para la extracción de resina de pino, lo que contribuirá a la mitigación del cambio climático y la promoción del comercio tradicional en terreno baldío de propiedad de comunidades indígenas y granjas colectivas (" ejidos ") en México .</t>
  </si>
  <si>
    <t>Unión Nacional de Resineros</t>
  </si>
  <si>
    <t>https://www.iadb.org/es/project/ME-L1192</t>
  </si>
  <si>
    <t>ME-L1185 : Bright Proyectos de Energia Solar Distribuida</t>
  </si>
  <si>
    <t>El objetivo del Proyecto es la instalación de sistemas de energía renovable en el sector residencial de México bajo una innovadora estructura de financiamiento que es altamente ampliable. Una de las principales barreras para los proyectos de energía fotovoltaica a escala residencial es que el costo de inversión individual es demasiado bajo para atraer financiación con deuda. Sin embargo, con la creación de una cartera de proyectos, el BID puede ofrecer la financiación con deuda que requiere este sector y que todavía no existe en el mercado. El objetivo principal es apoyar a la empresa en la mitigación del cambio climático y al mismo tiempo reducir los gastos de electricidad de los usuarios, a través de una estructura financiera que es altamente replicable y ampliable.</t>
  </si>
  <si>
    <t>10/12/2015-10/06/2017</t>
  </si>
  <si>
    <t>Bright Exchange S.AP.I de C.V.</t>
  </si>
  <si>
    <t xml:space="preserve">http://idbdocs.iadb.org/wsdocs/getdocument.aspx?docnum=39993297 </t>
  </si>
  <si>
    <t>ME-U0006 : Bright Proyectos de Energia Solar Distribuida</t>
  </si>
  <si>
    <t>BID-CTF</t>
  </si>
  <si>
    <t>Garantía</t>
  </si>
  <si>
    <t>https://www.iadb.org/es/project/ME-U0006</t>
  </si>
  <si>
    <t>ME-L1166 : Optima Energia Eficiencia Energética en Iluminación Vial</t>
  </si>
  <si>
    <t>El objetivo del proyecto es la instalación de un sistema de alumbrado público municipal de alta eficiencia energética en México. El objetivo principal es apoyar a Optima Energía en su financiamiento de proyectos de mitigación del cambio climático y al mismo tiempo proporcionando ahorros operativos y mejorando la seguridad en las municipalidades y las comunidades a las que sirven.</t>
  </si>
  <si>
    <t>1/05/2015-26/10/2015</t>
  </si>
  <si>
    <t>CELSOL S.A.P.I. de C.V (Optima Energia)</t>
  </si>
  <si>
    <t>https://www.iadb.org/es/project/ME-L1166</t>
  </si>
  <si>
    <t>ME-L1181 : ECON-Programa de Bonos Verdes de proyectos de Eficiencia Energética de Pemex</t>
  </si>
  <si>
    <t>El proyecto es la primer utilización de la facilidad no comprometida por US$400 millones Mercado de Capitales un Solución para Financiar Eficiencia Energética en ALC (RG-X1250). El proyecto consiste en una línea de crédito revolvente a un SPV por hasta US$150 millones compuesta por un préstamo a del BID de hasta US$100 millones y un préstamo del Fondo Chino de Co-Financiamiento para America Latina y el Caribe (CHC) por hasta US$50 millones. La línea de crédito revolvente acumulará una cartera de proyectos de eficiencia energética desarrolados por ECON soluciones Energéticas Integrales en instalaciones de Pemex que posteriormente se titulizarán. La segunda fase consistirá en un programa de garantías parciales de crédito de hasta US$100 millones en moneda local para garantizar los bonos emitidos al amparo de un Programa de Bonos Verdes por hasta MXN$5 mil millones. Se espera que los bonos verdes se emitan cada 18 a 24 meses después de la firma de la línea de crédito.</t>
  </si>
  <si>
    <t>03/12/2015-03/12/20121</t>
  </si>
  <si>
    <t>ECON Servicios Energéticos Integrales S.A.P.I., S.A. de C.V. (“ECON”) y PEMEX</t>
  </si>
  <si>
    <t>https://www.iadb.org/es/project/ME-L1181</t>
  </si>
  <si>
    <t>http://idbdocs.iadb.org/wsdocs/getdocument.aspx?docnum=39939332</t>
  </si>
  <si>
    <t>ME-T1252 : Reservas Potenciales de Agua como Instrumentos de Adaptación Basada en Ecosistemas</t>
  </si>
  <si>
    <t>El objetivo es profundizar el desarrollo de instrumentos y formular medidas de respuesta a los impactos de cambio climático en regiones de alta prioridad en México, adoptando un enfoque territorial integral y atendiendo los objetivos de desarrollo sustentable que el Gobierno de México y sus estados han trazado para el mediano y largo plazo</t>
  </si>
  <si>
    <t>01/10/2015-01/10/2017</t>
  </si>
  <si>
    <t>Recurso Hídrico</t>
  </si>
  <si>
    <t>BID-WWF</t>
  </si>
  <si>
    <t>CONAGUA</t>
  </si>
  <si>
    <t xml:space="preserve">Fuente 1: https://www.iadb.org/es/project/ME-T1252  
Fuente 2: http://idbdocs.iadb.org/wsdocs/getdocument.aspx?docnum=39920243 </t>
  </si>
  <si>
    <t>ME-M1101 : Mecanismo de compensación a productores agropecuarios por captura de carbono</t>
  </si>
  <si>
    <t>Propósito:
Los resultados esperados del proyecto son que los pequeños productores agropecuarios adoptan prácticas de manejo sustentable en sus parcelas.</t>
  </si>
  <si>
    <t>01/09/2015-01/05/2019</t>
  </si>
  <si>
    <t>Desarrollo Rural</t>
  </si>
  <si>
    <t>BID-FOMIN</t>
  </si>
  <si>
    <t>Grupo Ecológico Sierra Gorda I.A.P.</t>
  </si>
  <si>
    <t>https://www.iadb.org/es/project/ME-M1101</t>
  </si>
  <si>
    <t>http://idbdocs.iadb.org/wsdocs/getdocument.aspx?docnum=40058269</t>
  </si>
  <si>
    <t>ME-L1148 : Programa de Financiamiento y Transferencia de Riesgos para Geotermia</t>
  </si>
  <si>
    <t>Incentivar la inversión privada en geotermia, a través de mecanismos financieros y de transferencia del riesgo que reduzcan los costos de inversión, movilicen el capital privado destinado a proyectos y garanticen su sostenibilidad/crecimiento en el largo plazo.</t>
  </si>
  <si>
    <t>22/04/2014- 2020 (6 años)</t>
  </si>
  <si>
    <t>https://www.iadb.org/es/project/ME-L1148</t>
  </si>
  <si>
    <t xml:space="preserve">
https://www.climateinvestmentfunds.org/cif/sites/climateinvestmentfunds.org/files/Mexico%20Geothermal%20Risk%20Mitigation%20Facility%20-%20public.pdf</t>
  </si>
  <si>
    <t>ME-T1226 : Apoyo al Programa de Movilidad Urbana Sustentable</t>
  </si>
  <si>
    <t>El objetivo la reducción de emisiones de gases contaminantes, reducción de tiempos de viaje, mejorar la seguridad vial y la calidad de vida de la población de la Ciudad de México.</t>
  </si>
  <si>
    <t>15/11/2015-15/11/2018</t>
  </si>
  <si>
    <t>BID-SECCi</t>
  </si>
  <si>
    <t>SEDATU, CONAPRA, SEMOVI-GDF, SEDEMA-GDF, SEFI-GDF</t>
  </si>
  <si>
    <t>https://www.iadb.org/es/project/ME-T1226</t>
  </si>
  <si>
    <t>MEXICO Sustainable Energy Technologies Development for Climate Change</t>
  </si>
  <si>
    <t>The objectives of the Project are to improve the institutional capacity of ACE technology institutions (both public and private) in the territory of the recipient and to foster the commercialization of ACE technologies by providing financial incentives to the private sector, which together are expected to lead to GHG emissions reduction in the future.</t>
  </si>
  <si>
    <t>03/03/2015-31/12/2019</t>
  </si>
  <si>
    <t>GEF</t>
  </si>
  <si>
    <t>SENER-UREP</t>
  </si>
  <si>
    <t>Fuente 1: http://projects.worldbank.org/P145618/?lang=en&amp;tab=documents&amp;subTab=projectDocuments 
Fuente 2: http://documents.worldbank.org/curated/en/504191468270296728/pdf/PID-Appraisal-Print-P145618-02-11-2015-1423690272465.pdf</t>
  </si>
  <si>
    <t>Energy efficiency and renewable energies (Large scale solar energy application)</t>
  </si>
  <si>
    <t>Objectives:The technological, financial and organisational conditions for large-scale applications of solar energy in Mexico have improved.</t>
  </si>
  <si>
    <t>01.11.2015 - 30.04.2020</t>
  </si>
  <si>
    <t>-</t>
  </si>
  <si>
    <t>BMUB-AMEXCID</t>
  </si>
  <si>
    <t>https://www.giz.de/projektdaten/index.action?request_locale=en_EN#?region=1&amp;countries=MX</t>
  </si>
  <si>
    <t>Mainstreaming EbA - Strengthening Ecosystem-based Adaptation in Planning and Decision Processes</t>
  </si>
  <si>
    <t>Objectives:Key adaptation actors use methodological approaches and validated instruments for the mainstreaming of adaption and the strengthening of EbA-</t>
  </si>
  <si>
    <t>01.07.2015 - 30.06.2018</t>
  </si>
  <si>
    <t>Es handelt sich um ein überregionales Sektorprogramm</t>
  </si>
  <si>
    <t>FP006 Energy Efficiency Green Bonds in Latin America and the Caribbean</t>
  </si>
  <si>
    <t xml:space="preserve">The Programme will be a direct contribution to the shift to low-emission, sustainable development pathways in the participating countries. By overcoming substantive barriers to EE financing, new and additional financing resources and mechanisms will be mobilized for mitigation purposes. The capacity developed by the Programme and its demonstration effect will provide the foundation for expanded financing and mitigation beyond the direct intervention of the Programme.
 The Programme is expected to finance EE projects with a size below 30 MWh. The expected energy savings reflect the threshold for EE eligible projects to be financed under the Programme. Savings from eligible projects shall be at least 15% compared to the projects’ baseline. Most of the investments will be in long-lived assets, meaning that the Programme will contribute to avoiding lock-in of high-emissions.
The GHG emission reductions from the underlying projects are expected to be 17,000 tCO2e per million of US$ invested over the lifetime of the projects. The aggregate expected emission reductions of the total financing are around 13.2 million tCO2e23.
</t>
  </si>
  <si>
    <t>11/2015-11/2021</t>
  </si>
  <si>
    <t>BID-GCF</t>
  </si>
  <si>
    <t>GCF results areas
Buildings, cities, industries and appliances
Gender benefits
Women employed/trained by ESCOs for energy efficiency projects</t>
  </si>
  <si>
    <t>https://www.greenclimate.fund/documents/20182/87610/GCF_B.11_04_ADD.06_-_Funding_proposal_package_for_FP006.pdf/4be31e42-bda9-46a0-b200-bc2f78ed81d6</t>
  </si>
  <si>
    <t>N/A</t>
  </si>
  <si>
    <t>2050 Calculator</t>
  </si>
  <si>
    <t xml:space="preserve">This programme supports partner countries to build their own version of the UK's 2050 calculator, to facilitate in the creation of low-carbon develpment plans. 
Mexico received support from this programme to launch the Mexico calculator model and the MExico My2050 education game and webtool at a conference held in Mexico City in 2016. The programme has been extended and Mexico can expect. </t>
  </si>
  <si>
    <t>UK (International Climate Fund)</t>
  </si>
  <si>
    <t>BEIS, WRI, Mexican government</t>
  </si>
  <si>
    <t>Fecha de captura 11/07/2018. Datos obtenidos a través de una reunión con la Embajada Británica el 12/06/2018. (Transparencia Mexicana)</t>
  </si>
  <si>
    <t>Green Climate Fund</t>
  </si>
  <si>
    <t>The preeminent operating entity of  the financial mechanism of the UNFCCC, designed to make an ambitious contribution to combating climate change through support for low carbon, climate resilient development. 
Mexico is positioned to receive a share of $287m of GCF funding, which has been approved in two multiple-country project concerning renewable energy, energy efficiency and green bonds. 
Lead Dept: BEIS (340 GBP), DFID (380m GBP)</t>
  </si>
  <si>
    <t>UK (GCF)</t>
  </si>
  <si>
    <t>ME-T1308 : Fortalecimiento Institucional para Implementacion de la Reforma Energetica</t>
  </si>
  <si>
    <t>El objetivo general de la Cooperación Técnica (CT) consiste en apoyar el fortalecimiento del marco regulatorio y la capacidad institucional de sector energético, a fin de que la Reforma Energética en México se implemente y opere de manera eficiente y sostenible, integrando Energías Renovables (ER) en la red nacional eléctrica y proveyendo principalmente de energía limpia a las comunidades aisladas. Los objetivos específicos de la CT incluyen, para el subsector eléctrico, el apoyo para complementar los aspectos normativos y operativos del mercado eléctrico y su planeación, el impulso de acciones para incrementar la Eficiencia Energética (EE) y el aprovechamiento de ER, así como lograr el acceso universal al uso de electricidad, mediante ER, a comunidades marginadas, con lo que se contribuirá a alcanzar los objetivos y metas en materia de mitigación del cambio climático, establecidas por el Gobierno de México, tanto en la Ley General de Cambio Climático, como en la Estrategia (visión 10-20-40) y Programa (2014-2018) de Cambio Climático, y la Contribución Prevista y Determinada a Nivel nacional de México (INDC).</t>
  </si>
  <si>
    <t>11/2016-05/2018 (18 meses)</t>
  </si>
  <si>
    <t>SENER</t>
  </si>
  <si>
    <t>https://www.iadb.org/es/project/ME-T1308</t>
  </si>
  <si>
    <t>ME-T1325 : Conservación, Reforestación y Desarrollo Comunitario del Corredor Biológico de la Sierra de Ahuisculco-Bosque La Primavera</t>
  </si>
  <si>
    <t>Con base al Memorando de Entendimiento realizado entre el BID y la Fundación Selva Negra (FSN), se identificó la oportunidad de apoyar al Ejido de Ahuisculco para reducir la deforestación y aumentar la resiliencia de la Sierra de Ahuisculco, localizada a 40 km aproximadamente de Guadalajara, Jalisco, misma que sufre una fuerte presión de deforestación y un proceso de degradación forestal y de suelo severo. Cabe recalcar que las actividades de esta CT permitirán reducir los deslaves y proteger las áreas de importancia ambiental alrededor de la zona metropolitana de Guadalajara. La expansión de la mancha urbana de esta zona ha tenido consecuencias severas sobre su ambiente y requiere de una mejor planificación para fortalecer este corredor biológico, el cual representa el área de distribución de alrededor 1,000 especies de flora y fauna (con especies en status de amenazadas, peligro de extinción, y de protección especial)</t>
  </si>
  <si>
    <t>13/12/2016-13/10/2018</t>
  </si>
  <si>
    <t>Fundación Selva Negra</t>
  </si>
  <si>
    <t>https://www.iadb.org/es/project/ME-T1325</t>
  </si>
  <si>
    <t>ME-T1313 : Integrando actores en evaluaciones para la gestion sostenible de los manglares</t>
  </si>
  <si>
    <t>Apoyar la creación de un modelo replicable para la gestión de los ecosistemas de manglar que involucra actores y se integra ambas medidas ecológicas y económicas para valorar y mejorar la resiliencia del capital natural de los bosques de manglar y su biodiversidad subyacente .</t>
  </si>
  <si>
    <t>1/11/2016-1/11/2018</t>
  </si>
  <si>
    <t>CONAFOR, CONANP, SEMARNAT, INECOL</t>
  </si>
  <si>
    <t>https://www.iadb.org/es/project/ME-T1313</t>
  </si>
  <si>
    <t>ME-L1172 : Programa Financiero para la Inversión y Gestión de Riesgos en Proyectos de Gas y Energía Limpia</t>
  </si>
  <si>
    <t>El objetivo del programa es incrementar la inversión privada en infraestructura de gas y de generación a partir de Energía Limpia (EL) para contribuir a elevar la eficiencia del sistema energético reduciendo las emisiones de Gases de Efecto Invernadero (GEI) en México. Para ello, el programa proveerá instrumentos financieros adaptados a las necesidades de esta tipología de proyectos, canalizando recursos a través de la Banca Pública de Desarrollo (BPD).</t>
  </si>
  <si>
    <t>29/12/2016-29/12/2021</t>
  </si>
  <si>
    <t>Banco Nacional de Comercio Exterior, S.N.C., Institución de Banca de Desarrollo (BANCOMEXT)</t>
  </si>
  <si>
    <t>https://www.iadb.org/es/project/ME-L1172</t>
  </si>
  <si>
    <t>http://idbdocs.iadb.org/wsdocs/getdocument.aspx?docnum=39914353</t>
  </si>
  <si>
    <t>ME-T1322 : Innovación Disruptiva: Movilidad Sostenible en la Ciudad de México</t>
  </si>
  <si>
    <t>01/11/2016-01/02/2020</t>
  </si>
  <si>
    <t>La mitigación de emisiones es un resultado asociado</t>
  </si>
  <si>
    <t>P149872 Mexico Municipal Energy Efficiency Project</t>
  </si>
  <si>
    <t>The development objective of the Municipal Energy Efficiency Project for Mexico is to promote the efficient use of energy in the Borrower’s municipalities by carrying out energy efficiency investments in selected municipal sectors and contribute to strengthening the enabling environment. There are two components to the project, the first component being Policy development and institutional strengthening. This component will strengthen the enabling environment for EE at the municipal level, and contribute to the identification of potential subprojects that can feed into a pipeline beyond the project’s life. The component will finance the following sub-components: (a) capacity building on municipal EE; (b) sector-wide policy support, including a framework to scale-up activities piloted under this operation with a view to transition to a more commercial, sustainable program; and (c) project monitoring, and management activities. Finally, the second component is the Municipal EE investments. This component would support cost-effective EE investments in municipal SL, water and wastewater, and building sectors. Activities to be financed include: (i) the preparation of feasibility studies, project designs, and bidding documents for the implementation of identified priority investments (with a bundled approach to the extent possible per technology), and (ii) acquisition and installation of items necessary to implement the agreed EE measures</t>
  </si>
  <si>
    <t>23/09/2016-31/10/2021</t>
  </si>
  <si>
    <t>http://projects.worldbank.org/P149872/?lang=en&amp;tab=documents&amp;subTab=projectDocuments</t>
  </si>
  <si>
    <t>Mainstreaming of biodiversity in the Mexican agriculture sector</t>
  </si>
  <si>
    <t>Objectives:Public an private key stakeholder are integrating socio-economic, environmental and cultutal values of biodiversity and ecosystem services in decision-making and planning tools in the agriculture-sector (manstreaming)</t>
  </si>
  <si>
    <t>01.12.2016 - 30.11.2020</t>
  </si>
  <si>
    <t>Programa de fomento de Energías Renovables y Eficiencia Energética (BANCOMEXT)</t>
  </si>
  <si>
    <t>Financiamiento de proyectos de energía solar fotovoltaica conectada a la red eléctrica nacional tales y como Solem I y II en Aguascalientes</t>
  </si>
  <si>
    <t>Banco Nacional de Comercio Exterior, SNC</t>
  </si>
  <si>
    <t>ME-L1145: Primer Programa para el Financiamiento de Proyectos de Inversión, Reconversión Productiva y Desarrollo Empresarial y Exportador del Sector Rural</t>
  </si>
  <si>
    <t>El propósito del Primer Programa bajo la línea CCLIP ME-X1021 será canalizar fondeo a BANSEFI para que a través de FIRA y sus IFIs otorgue créditos a mediano y largo plazo a UER interesadas en financiar proyectos de inversión que fortalezcan su productividad y competitividad, promoviendo a la vez un uso racional de agua y energía.</t>
  </si>
  <si>
    <t>12/11/2014 - 2018 (4 años)</t>
  </si>
  <si>
    <t xml:space="preserve">Producción y consumo sustentable </t>
  </si>
  <si>
    <t>FIRA/ BANSEFI</t>
  </si>
  <si>
    <t>http://www.iadb.org/es/proyectos/project-information-page,1303.html?id=ME-L1145</t>
  </si>
  <si>
    <t>Número de serie PD 752/14 Rev.1 (F) Restauración del paisaje forestal de manglares; una oportunidad de desarrollo social en el sitio RAMSAR sistema lagunar de Alvarado, Veracruz, México</t>
  </si>
  <si>
    <t>El proyecto, además de fortalecer las iniciativas para manejo forestal sustentable, tiene el valor agregado de presentarse en el marco de “Iniciativa de colaboración entre el Convenio sobre Diversidad Biológica (CDB) y la OIMT para conservar la biodiversidad de los bosques tropicales”. Ya que se busca incorporar manglar como bosque productor de madera, los objetivos de reservación de biodiversidad deben estar presentes, alineándose a las directrices de OIMT-UICN para el manejo de biodiversidad en bosques productores de madera. El manglar es un ecosistema clave para la biodiversidad, y el diseño y tipo de manejo forestal propuesto. El proyecto como está diseñado con su sistema de monitoreo se guía por las siguientes directrices de preservación biológica. Particularmente contribuye a las metas globales de la siguiente forma: 
1. Mayor capacidad local para la conservación de la biodiversidad en los bosques de producción y para la rehabilitación de bosques secundarios y degradados; 
2. Mejor conservación y gestión de áreas protegidas, especialmente en asociación con zonas protegidas de amortiguación, y conservación transfronteriza; 
3. Protección de la biodiversidad de los bosques tropicales en las intervenciones forestales, inclusive en la ejecución de proyectos relacionados con el programa REDD+; y 
4. Mayor bienestar de las comunidades locales y pueblos indígenas a través de la conservación de la biodiversidad y la utilización sostenible de los recursos naturales.</t>
  </si>
  <si>
    <t>2014-2018 (36 meses)</t>
  </si>
  <si>
    <t>482.391</t>
  </si>
  <si>
    <t>Pronatura México, AC-Región Veracruz</t>
  </si>
  <si>
    <t>Laguna de Alvarado, Veracruz, México</t>
  </si>
  <si>
    <t>http://www.itto.int/es/council_committees/projects/</t>
  </si>
  <si>
    <t>Urban-industrial environmental management in Mexico II</t>
  </si>
  <si>
    <t>Objective
Improved environmental management is providing the impetus for cities and businesses in Mexico to ensure sustainable consumption, production and services.
Approach
GIZ has been working with KfW Entwicklungsbank since January 2010 to support Mexico in finding sustainable solutions for urban-industrial environmental protection. The project builds on a previous project on urban-industrial environmental management that GIZ conducted on behalf of the Federal Ministry of Economic Cooperation and Development (BMZ) between 2010 and 2013.
Scope of the current project has been widened to include most importantly a more comprehensive approach to urban environmental problems in selected cities and the promotion of sustainable patterns of production and consumption. The programme reflects the Mexican government’s environmental aims that were published in 2013. It is concentrating on three areas:
Environmental governance. 
Urban environmental management.
Sustainable production and services. 
Environmental partnerships with the private sector
The programme is working with a number of local partners, including:
the Mexican development agency (AMEXCID); the Mexican Ministry of Environment and Natural Resources (SEMARNAT); the Mexican Ministry of Agrarian, Territorial and Urban Development (SEDATU); the National Institute for Ecology and Climate Change (INECC); the environment ministries of selected Mexican federal states selected city councils, Mexican chambers of industry and commerce</t>
  </si>
  <si>
    <t>2014-2019</t>
  </si>
  <si>
    <t>Producción y consumo sustentable</t>
  </si>
  <si>
    <t>http://www.giz.de/en/worldwide/25612.html</t>
  </si>
  <si>
    <t>ME-G1005 : Financiamiento no reembolsable para el Programa de Financiamiento y Transferencia de Riesgos para Geotermia</t>
  </si>
  <si>
    <t>10/11/2014-10/11/2020</t>
  </si>
  <si>
    <t>Ayudas a la inversión</t>
  </si>
  <si>
    <t>https://www.iadb.org/es/project/ME-G1005</t>
  </si>
  <si>
    <t>Energy Efficiency Program, Part I</t>
  </si>
  <si>
    <t>The Mexico CTF-IDB Group Energy Efficiency Program (the Program) will promote scaling up the supply of EE financing products and services by local financial intermediaries (LFIs) in Mexico, by providing them with the financial, knowledge and technical cooperation (TC) needed to develop necessary knowledge and build a track-record of such investments. The investment capital and technical cooperation funds will be provided by the CTF, IDB, commercial banks, donors, and bilateral agencies.
The Program is composed of two complementary components: A Public Sector Component and a Commercial Banking Component.</t>
  </si>
  <si>
    <t>12/2014-12/2016</t>
  </si>
  <si>
    <t>local financial intermediaries (LFIs)</t>
  </si>
  <si>
    <t>Fuente 1: https://www.climateinvestmentfunds.org/projects/energy-efficiency-program-part-i 
Fuente 2:https://www.climateinvestmentfunds.org/sites/default/files/Mexico%20CTF-IDB%20Group%20Energy%20Efficiency%20Program.pdf</t>
  </si>
  <si>
    <t>Project ID: PCTFMX052A</t>
  </si>
  <si>
    <t>Support to FIRA for the Implementation of an Energy Efficiency Financing Strategy for the Food Processing Industry</t>
  </si>
  <si>
    <t>The main objective of this technical cooperation is to support the implementation of the EE sub-component of operation ME-L1145 by addressing informational and technical barriers and other real or perceived risks that have prevented the supply of and the demand for financing for EE investment projects. In particular, it will support the implementation of the Strategy for the promotion of EE investment projects2 by: (i) providing technical and coordination support to FIRA, training relevant stakeholders, and actively promoting the strategy among food processing firms, energy service and EE equipment providers, and local financial intermediaries (LFIs); (ii) offering independent, technical capacity for the validation of project proposals, of energy service and EE equipment providers, monitoring systems as well as verification of actual investments; and (iii)stimulating the demand for EE investments through dedicated demand incentives.</t>
  </si>
  <si>
    <t>01/10/2014-01/04/2018</t>
  </si>
  <si>
    <t>https://www.climateinvestmentfunds.org/projects/support-fira-implementation-energy-efficiency-financing-strategy-food-processing-industry-0</t>
  </si>
  <si>
    <t>Project ID: XCTFMX100A</t>
  </si>
  <si>
    <t>Guarantee Fund for Financing Low Carbon Forestry Investments</t>
  </si>
  <si>
    <t>01/2014-01/2018</t>
  </si>
  <si>
    <t>https://www.climateinvestmentfunds.org/projects/guarantee-fund-financing-low-carbon-forestry-investments</t>
  </si>
  <si>
    <t>Project ID: PFIPMX505A</t>
  </si>
  <si>
    <t>APPUI À LA POLITIQUE NATIONALE DE GESTION INTÉGRÉE DE L’EAU</t>
  </si>
  <si>
    <t>DESCRIPTIF. La stratégie nationale, élaborée sur la base des recommandations de l’OCDE, a été approuvée le 25 mars 2014 sous la forme d’un Programme national hydrique quinquennal qui prévoit des actions de modernisation de la gestion de l’eau. Sur le plan opérationnel, l’engagement du gouvernement se reflète dans le budget annuel de la Conagua, en forte augmentation depuis 2013. En outre, les problématiques environnementales ont été progressivement intégrées dans le plan d’action et l’organisation de cette dernière. Dans le cadre de leur stratégie d’appui à la lutte contre le changement climatique, l’AFD et la KfW ont décidé d’accompagner la Conagua dans sa réforme. Le prêt de 100 millions d’euros accordé par l’AFD, en complément d’un prêt de 100 millions d’euros de la KfW, finance partiellement le programme de la Conagua lié à la réforme.
IMPACTS
. Ce programme pluriannuel permettra d’améliorer la gouvernance et la régulation du secteur de l’eau au Mexique, élément essentiel à la réussite de la réforme. Il contribuera également à la construction et à la réhabilitation des équipements nécessaires à une desserte adaptée de la population en eau et en assainissement.</t>
  </si>
  <si>
    <t>AFD, KfW, Unión Europea</t>
  </si>
  <si>
    <t>EUR (Ex.Rate 1.22)</t>
  </si>
  <si>
    <t>https://www.afd.fr/fr/appui-la-politique-nationale-de-gestion-integree-de-leau?origin=https://www.afd.fr/fr/page-region-pays/mexique</t>
  </si>
  <si>
    <t>PROTÉGER LA BIODIVERSITÉ ET LES ÉCOSYSTÈMES</t>
  </si>
  <si>
    <t>DESCRIPTIF: Ce projet s’inscrit dans le cadre d’un partenariat établi entre l’AFD et la Conanp, destiné à appuyer les politiques de gestion durable de la biodiversité au Mexique. Il souhaite renforcer la conservation des écosystèmes à travers un meilleur aménagement écologique du territoire et une valorisation locale de la biodiversité. Le programme entier est composé d’un prêt budgétaire de l’AFD de 60 millions d’euros et d’un programme d’assistance technique. Ses objectifs sont multiples : développer des filières de production durables afin d’augmenter les revenus des producteurs sans affecter la conservation des écosystèmes pour consolider une identité territoriale ; promouvoir la protection et la conservation des ressources naturelles ; développer de nouveaux mécanismes de financement de la conservation à l’échelle locale.
IMPACTS: Le projet permettra de concevoir et de tester un nouveau mode de conservation sur la zone pilote de l’État de Jalisco, fondé sur une gestion territoriale concertée. Il contribuera à alimenter le processus d’institutionnalisation de cette approche au niveau national pour mieux répondre aux nouveaux défis de la conservation au Mexique. D’un point de vue environnemental, on observera une protection de la faune et de la flore accrue.</t>
  </si>
  <si>
    <t>AFD</t>
  </si>
  <si>
    <t>CONANP, Espacios Naturales y Desarrollo Sustentable (ENDESU)</t>
  </si>
  <si>
    <t>https://www.afd.fr/fr/proteger-la-biodiversite-et-les-ecosystemes?origin=https://www.afd.fr/fr/page-region-pays/mexique</t>
  </si>
  <si>
    <t xml:space="preserve"> Mexikanisch-Deutsche Klimaschutzallianz - Phase II</t>
  </si>
  <si>
    <t>Objectives:As part of a sthrengthened German-Mexican Climate Partnership Mexico is implementing selected measures of the Climate Change Act and the climate action program at the feeral, state and local government level.</t>
  </si>
  <si>
    <t>28.03.2014 - 31.01.2019</t>
  </si>
  <si>
    <t>Project Number 2012.9223.4</t>
  </si>
  <si>
    <t>Energetic utilization of urban waste</t>
  </si>
  <si>
    <t xml:space="preserve">Objectives:The energetic utilization of urban waste is implemented in Mexico. Approach
Working on behalf of the German Federal Ministry for Economic Cooperation and Development (BMZ), GIZ and its partner institutions are introducing the option of converting waste to energy as a sustainable way to recover solid urban waste. GIZ is advising the Mexican Secretariat of Environment and Natural Resources (SEMARNAT), the Mexican Secretariat of Energy (SENER) and other national decision-makers on improving the relevant political framework. A cooperation platform is being set up together with the partners enabling the institutions to coordinate their work. Civil society and the private sector are also to be brought on board.
The project investigates whether and how this innovative approach can be incorporated into existing support programmes and sources of financing. It works together with the partners to devise strategies for potential economic incentives that promote technologies at community level, in addition to strategies for market development. National institutions, such as the Mexican infrastructure bank BANOBRAS, the National Water Commission CONAGUA and the energy regulator CRE are involved in order to pave the way for demonstration projects.
The successful implementation of projects to convert solid urban waste into energy relies on informed and qualified decision-makers from the political, public service, academic and private sectors. The project is thus intensifying its range of training services, offering technical advice and analyses and encouraging the exchange of knowledge. It provides technical and management consultancy for pilot plants where suitable technologies are tested. The project works together with the private sector during implementation where possible.
</t>
  </si>
  <si>
    <t>16.05.2014 - 31.07.2019</t>
  </si>
  <si>
    <t>Residuos</t>
  </si>
  <si>
    <t xml:space="preserve">Aprovechamiento, reúso y gestión de residuos </t>
  </si>
  <si>
    <t>Reglas de contabilidad para el logro en la reducción de emisiones de Países No-Anexo 1</t>
  </si>
  <si>
    <t>Objectives:Mexico, Costa Rica and Colombia calculate and document the progress to achieve their national emission targets on the basis of jointly developed rules, and provide them, together with a software-tool to the international community of states.</t>
  </si>
  <si>
    <t>01.07.2014 - 30.06.2018</t>
  </si>
  <si>
    <t>BMUB-AMEXCID, MINAE, MADS</t>
  </si>
  <si>
    <t>México, Costa Rica, Colombia</t>
  </si>
  <si>
    <t>U.S. Forest Service Interagency Agreement</t>
  </si>
  <si>
    <t>The U.S. Forest Service (USFS) will provide technical assistance to support RDMA's regional Global Climate Change mitigation programs, including the Low Emissions Asian Development (LEAD) and Lowering Emissions in Asia's Forests (LEAF) programs. The USFS will provide targeted technical assistance that supports improved forest carbon assessment methodologies, knowledge-sharing platforms focused on agriculture, forestry, and other land use (AFOLU), natural capital assessment, climate change curriculum development, forest degradation measurement and monitoring, fire management, and sustainable land management. USFS will also facilitate coordination among relevant USG agencies and USAID Missions in the region. Long-term results include strengthened regional capacity of national and international partners in low emission development strategies (LEDS) and sustainable forest management.</t>
  </si>
  <si>
    <t>2014-2018</t>
  </si>
  <si>
    <t>Información obtenida a través de una entrevista con un representante de USAID México</t>
  </si>
  <si>
    <t>Programa Eficiencia Energética (NAFIN) - CC</t>
  </si>
  <si>
    <t>Programa Mitigación de Cambio Climático (BANCOMEXT) CP</t>
  </si>
  <si>
    <t>Financiamiento de proyectos en energía renovable y eficiencia energética.
Financiamiento de parques eólicos EURUS e Ingenio en Oaxaca y Ventika en Nuevo León y de un parque solar FV en Honduras</t>
  </si>
  <si>
    <t>2007, 2014, 2016</t>
  </si>
  <si>
    <t>Banco Nacional de Comercio Exterior, SNC y Nacional Financiera</t>
  </si>
  <si>
    <t>Energía Renovable (NAFIN)</t>
  </si>
  <si>
    <t xml:space="preserve"> Fecha de captura 27/06/2018. Datos obtenidos a través de una entrevista de validación el 22/06/2018. (Transparencia Mexicana)</t>
  </si>
  <si>
    <t>Línea ambiental PyMEs (NAFIN) - CP</t>
  </si>
  <si>
    <t>Prosperity Fund</t>
  </si>
  <si>
    <t>The Prosperity Fund was relaunched with the primary objective of removingbarriers to economic growth in order to reduce poverty. Programming will accord with the SDGs, particularly SDG8. Creating opportunities for international trade is a secondary objective of the Fund. 
Mexico received $6m of support for climate projects from the earlier iteration of the Prosperity Fund (see Historic Engagement Section for further information). Mexico has received support in the first two years of the relaunched Fund for non-climate related projects. A new multi-year programme for Mexico is due to be launched in 2018. Spending in Mexico across all strands (energy, future cities, financial services and business environment) between 2017/18-2021/22 is projected to exceed £50m.</t>
  </si>
  <si>
    <t>2014-2016</t>
  </si>
  <si>
    <t>UK (FCO)</t>
  </si>
  <si>
    <t>UK FCO</t>
  </si>
  <si>
    <t>Fecha de captura 12/07/2018. Datos obtenidos a través de una reunión con la Embajada Británica el 12/06/2018. (Transparencia Mexicana)</t>
  </si>
  <si>
    <t>Programa EcoCasa I</t>
  </si>
  <si>
    <t>EcoCasa es el programa pionero en México para la oferta de vivienda eficiente en México y está en operación desde 2013 a la fecha, con una implementación exitosa en donde ha aumentado su alcance y actualmente está conformado por los siguientes programas: EcoCasa I, EcoCasa II, y EcoCasa III (II y III incluyen EcoRenta), NAMA Facility (PyMEs), EcoCasas Pasivas LAIF y Financiamiento a la Urbanización.</t>
  </si>
  <si>
    <t>Vivienda</t>
  </si>
  <si>
    <t>Construcción, vivienda y saneamiento básico</t>
  </si>
  <si>
    <t>SHF</t>
  </si>
  <si>
    <t>Financiamiento
Portafolio de Vivienda Sustentable de SHF (PDF, 15 de octubre de 2018)</t>
  </si>
  <si>
    <t>Programa EcoCasa II</t>
  </si>
  <si>
    <t>Programa EcoCasa III</t>
  </si>
  <si>
    <t>BID-CCLIP</t>
  </si>
  <si>
    <t>Programa de Vivienda Sustentable - Vivienda en Renta (CCLIP)</t>
  </si>
  <si>
    <t>Programa EcoCasa II (Subsidio NAMA Facility)</t>
  </si>
  <si>
    <t>Programa EcoCasa III (Subsidio Fondos IKI -Renta, mejoramiento, Urbanización)</t>
  </si>
  <si>
    <t>Fondos IKI</t>
  </si>
  <si>
    <t xml:space="preserve"> P165585: Additional Financing for Energy Efficiency in Public Facilities Project (PRESEMEH)</t>
  </si>
  <si>
    <t>The development objective of the Energy Efficiency in Public Facilities Project for Mexico is to promote the efficient use of energy in the Borrower's municipalities by carryingout energy efficiency investments in selected municipal sectors and contribute to strengthening the enabling environment. The project has four components. (i) policy development and institutional strengthening, (ii) municipal energy efficiency (EE) investments, (iii) public facility energy efficiency investments; and (iv) municipal energy efficiency contingency facility; The proposed additional financing (AF) will leverage the experience gained with the development and implementation of the parent Project’s innovative operational and financing scheme for EE investments in the public sector by expanding its reach beyond municipal street lighting (SL), municipal buildings (MB) and waste water utilities (OOA) to two important public sectors with a high energy consumption and high potential for EE: health and education. The AF will lead to benefits for the Mexican authorities, by rationalizing expenditures without compromising the service quality, through lower operating costs of participating public schools and hospitals. In addition, the AF will include a Global Environment Facility (GEF) grant for the capitalization of a municipal energy efficiency (EE) contingency facility to help to partially cover the non-payment risks associated with Mexican municipalities and OOAs.</t>
  </si>
  <si>
    <t>http://documents.worldbank.org/curated/en/747701535721210912/pdf/Mexico-Energy-PP-03132018.pdf</t>
  </si>
  <si>
    <t>Proyectos/programas que  aún serán implementados a futuro</t>
  </si>
  <si>
    <t>Cooperación Técnica</t>
  </si>
  <si>
    <t>03/12/2015-03/12/2021</t>
  </si>
  <si>
    <t>Cooperación técnica</t>
  </si>
  <si>
    <t>15/02/2015-2021</t>
  </si>
  <si>
    <t>Operación de préstamo</t>
  </si>
  <si>
    <t>ME-L1150: Mercado de Capitales, una solución para el financiamiento  de la Eficiencia Energética</t>
  </si>
  <si>
    <t>El proyecto consiste en una línea de almacenamiento por hasta US$50 millones para originar y almacenar un portafolio de créditos de eficiencia energética para PYMES en México, y una garantía parcial de crédito por hasta US$ 25 millones para la subsequente titulización del portafolio de créditos de eficiencia energética.</t>
  </si>
  <si>
    <t>15/10/2013 - 2021 (8 años)</t>
  </si>
  <si>
    <t>http://www.iadb.org/es/proyectos/project-information-page,1303.html?id=ME-L1150</t>
  </si>
  <si>
    <t>P107159:Programa de Transformación y Transporte Urbano</t>
  </si>
  <si>
    <t>El objetivo primordial del proyecto Estrategia nacional para el transporte urbano de México es contribuir a la transformación del sector de transporte, mediante la introducción de mejoras en materia de sostenibilidad, eficiencia y calidad en el transporte de México. La primera fase del programa se centrará en Ciudad de México y en ciudades seleccionadas de tamaño mediano.</t>
  </si>
  <si>
    <t>25/03/2010-30/04/2019</t>
  </si>
  <si>
    <t>http://www.bancomundial.org/projects/P107159/mx-urban-transport-transformation-progr?lang=es</t>
  </si>
  <si>
    <t>Capacity building for sustainable forest landscapes management</t>
  </si>
  <si>
    <t>México fue invitado a ser uno de los países piloto del Programa de Inversión Forestal. El Plan de Inversión presentado por México fue aprobado por la Unidad Administrativa de los Climate Investment Funds en Noviembre 2011 y los dos proyectos administrados por el IBRD fueron aprobados dos semanas después y finalmente firmados el 25 de mayo de 2012. Este es uno de los otros dos proyectos del Plan de Inversión Forestal que serán administrados a través del Banco Interamericano de Desarrollo y ejecutados por Financiera Rural.La Conafor estará acompañando la implementación de este proyecto a fin de asegurar la complementariedad de este con el proyecto de "Bosques y Cambio Climático".Como en otros préstamos de este tipo, los recursos no son adicionales al presupuesto de la Conafor.</t>
  </si>
  <si>
    <t>25/05/2012-28/02/2019</t>
  </si>
  <si>
    <t>CIF-FIP</t>
  </si>
  <si>
    <t>CONAFOR</t>
  </si>
  <si>
    <t>http://www.conafor.gob.mx:8080/documentos/docs/35/3618Resumen%20de%20Proyectos%20.pdf *http://www.conafor.gob.mx:8080/documentos/docs/35/2603Plan%20de%20Inversi%C3%B3n%20Forestal%20de%20M%C3%A9xico.pdf *http://www.climateinvestmentfunds.org/cif/sites/climateinvestmentfunds.org/files/FIP_PIPELINE_QUARTERLY_ACCTG_SEPT2012_ONLINE.pdf</t>
  </si>
  <si>
    <t>Este proyecto contaba con recursos de Noruega y España cuya implementación finalizó en 2013.</t>
  </si>
  <si>
    <t>Programa Gestión Ambiental Urbana e Industrial II (PGAUI II)</t>
  </si>
  <si>
    <t>Objectives:Cities and companies with improved environmental management are giving impulses for sustainable production, services and consumption.</t>
  </si>
  <si>
    <t>23.10.2013 - 30.06.2019</t>
  </si>
  <si>
    <t>AMEXCID-BMZ</t>
  </si>
  <si>
    <t>Climate Finance - Transparency and Impact Orientation</t>
  </si>
  <si>
    <t>Objectives:German development cooperation has improved tracking the results of its climate policy and climate finance for adaptation to climate change, and has increased their visibility at national and international levels.</t>
  </si>
  <si>
    <t>13.12.2012 - 31.12.2021</t>
  </si>
  <si>
    <t>Wasser- und Abwasserunternehmen auf dem Weg zur CO2-Neutralität
Towards carbon neutral utilities</t>
  </si>
  <si>
    <t>Objectives:The CO2 balance of water and wastewater utilities is improved through the introduction of GHG reduction emasures</t>
  </si>
  <si>
    <t>20.11.2013 - 31.05.2019</t>
  </si>
  <si>
    <t xml:space="preserve"> Gestión, aprovechamiento y saneamiento de aguas</t>
  </si>
  <si>
    <t>#30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</si>
</sst>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164" formatCode="_-&quot;£&quot;* #,##0.00_-;\-&quot;£&quot;* #,##0.00_-;_-&quot;£&quot;* &quot;-&quot;??_-;_-@_-"/>
    <numFmt numFmtId="165" formatCode="_-[$$-80A]* #,##0_-;\-[$$-80A]* #,##0_-;_-[$$-80A]* &quot;-&quot;_-;_-@_-"/>
    <numFmt numFmtId="166" formatCode="_-[$$-80A]* #,##0_-;\-[$$-80A]* #,##0_-;_-[$$-80A]* &quot;-&quot;??_-;_-@_-"/>
    <numFmt numFmtId="167" formatCode="_-[$$-409]* #,##0.00_ ;_-[$$-409]* \-#,##0.00\ ;_-[$$-409]* &quot;-&quot;??_ ;_-@_ "/>
    <numFmt numFmtId="168" formatCode="_-[$$-409]* #,##0_ ;_-[$$-409]* \-#,##0\ ;_-[$$-409]* &quot;-&quot;??_ ;_-@_ "/>
    <numFmt numFmtId="169" formatCode="_-[$€-2]\ * #,##0_-;\-[$€-2]\ * #,##0_-;_-[$€-2]\ * &quot;-&quot;??_-;_-@_-"/>
    <numFmt numFmtId="170" formatCode="_-[$€-2]\ * #,##0.00_-;\-[$€-2]\ * #,##0.00_-;_-[$€-2]\ * &quot;-&quot;??_-;_-@_-"/>
  </numFmts>
  <fonts count="29">
    <font>
      <sz val="11"/>
      <color theme="1"/>
      <name val="Calibri"/>
      <family val="2"/>
      <scheme val="minor"/>
    </font>
    <font>
      <b/>
      <sz val="11"/>
      <color theme="0"/>
      <name val="Calibri"/>
      <family val="2"/>
      <scheme val="minor"/>
    </font>
    <font>
      <b/>
      <sz val="11"/>
      <color theme="1"/>
      <name val="Calibri"/>
      <family val="2"/>
      <scheme val="minor"/>
    </font>
    <font>
      <b/>
      <sz val="8"/>
      <name val="Calibri"/>
      <family val="2"/>
      <scheme val="minor"/>
    </font>
    <font>
      <sz val="8"/>
      <color theme="1"/>
      <name val="Calibri"/>
      <family val="2"/>
      <scheme val="minor"/>
    </font>
    <font>
      <sz val="8"/>
      <name val="Calibri"/>
      <family val="2"/>
      <scheme val="minor"/>
    </font>
    <font>
      <b/>
      <sz val="8"/>
      <color theme="1"/>
      <name val="Calibri"/>
      <family val="2"/>
      <scheme val="minor"/>
    </font>
    <font>
      <sz val="11"/>
      <color theme="1"/>
      <name val="Calibri"/>
      <family val="2"/>
      <scheme val="minor"/>
    </font>
    <font>
      <sz val="8"/>
      <color theme="1"/>
      <name val="Calibri"/>
      <scheme val="minor"/>
    </font>
    <font>
      <b/>
      <sz val="8"/>
      <color theme="1"/>
      <name val="Calibri"/>
      <scheme val="minor"/>
    </font>
    <font>
      <b/>
      <sz val="8"/>
      <color rgb="FF000000"/>
      <name val="Calibri"/>
      <family val="2"/>
      <scheme val="minor"/>
    </font>
    <font>
      <sz val="12"/>
      <color rgb="FF000000"/>
      <name val="Calibri"/>
      <family val="2"/>
    </font>
    <font>
      <b/>
      <sz val="16"/>
      <color theme="1"/>
      <name val="Calibri"/>
      <family val="2"/>
      <scheme val="minor"/>
    </font>
    <font>
      <sz val="8"/>
      <color rgb="FF000000"/>
      <name val="Calibri"/>
      <family val="2"/>
      <scheme val="minor"/>
    </font>
    <font>
      <sz val="10"/>
      <name val="Arial"/>
      <family val="2"/>
    </font>
    <font>
      <sz val="8"/>
      <name val="Arial"/>
      <family val="2"/>
    </font>
    <font>
      <sz val="11"/>
      <color theme="1"/>
      <name val="Soberana Sans"/>
      <family val="3"/>
    </font>
    <font>
      <sz val="10"/>
      <name val="Soberana Sans"/>
      <family val="3"/>
    </font>
    <font>
      <sz val="10"/>
      <color theme="1"/>
      <name val="Soberana Sans"/>
      <family val="3"/>
    </font>
    <font>
      <sz val="11"/>
      <name val="Soberana Sans"/>
      <family val="3"/>
    </font>
    <font>
      <sz val="11"/>
      <color rgb="FF000000"/>
      <name val="Soberana Sans"/>
      <family val="3"/>
    </font>
    <font>
      <u/>
      <sz val="11"/>
      <color theme="10"/>
      <name val="Calibri"/>
      <family val="2"/>
      <scheme val="minor"/>
    </font>
    <font>
      <sz val="11"/>
      <color rgb="FF333333"/>
      <name val="Soberana Sans"/>
      <family val="3"/>
    </font>
    <font>
      <sz val="11"/>
      <color rgb="FF222222"/>
      <name val="Soberana Sans"/>
      <family val="3"/>
    </font>
    <font>
      <sz val="11"/>
      <name val="Soberana Sans"/>
    </font>
    <font>
      <sz val="11"/>
      <color theme="1"/>
      <name val="Soberana Sans"/>
    </font>
    <font>
      <sz val="11"/>
      <color rgb="FF000000"/>
      <name val="Soberana Sans"/>
    </font>
    <font>
      <sz val="11"/>
      <color theme="1"/>
      <name val="Calibri"/>
      <family val="2"/>
    </font>
    <font>
      <u/>
      <sz val="11"/>
      <color rgb="FF0563C1"/>
      <name val="Calibri"/>
      <family val="2"/>
    </font>
  </fonts>
  <fills count="26">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9"/>
        <bgColor indexed="64"/>
      </patternFill>
    </fill>
    <fill>
      <patternFill patternType="solid">
        <fgColor theme="0"/>
        <bgColor rgb="FF76923C"/>
      </patternFill>
    </fill>
    <fill>
      <patternFill patternType="solid">
        <fgColor theme="9" tint="0.59999389629810485"/>
        <bgColor indexed="64"/>
      </patternFill>
    </fill>
    <fill>
      <patternFill patternType="solid">
        <fgColor rgb="FFCCCCFF"/>
        <bgColor indexed="64"/>
      </patternFill>
    </fill>
    <fill>
      <patternFill patternType="solid">
        <fgColor rgb="FF9966FF"/>
        <bgColor indexed="64"/>
      </patternFill>
    </fill>
    <fill>
      <patternFill patternType="solid">
        <fgColor rgb="FF5E20B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D966"/>
        <bgColor rgb="FF000000"/>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s>
  <cellStyleXfs count="7">
    <xf numFmtId="0" fontId="0" fillId="0" borderId="0"/>
    <xf numFmtId="164" fontId="7" fillId="0" borderId="0" applyFont="0" applyFill="0" applyBorder="0" applyAlignment="0" applyProtection="0"/>
    <xf numFmtId="0" fontId="11" fillId="0" borderId="0"/>
    <xf numFmtId="0" fontId="14" fillId="0" borderId="0"/>
    <xf numFmtId="0" fontId="14" fillId="0" borderId="0"/>
    <xf numFmtId="0" fontId="21" fillId="0" borderId="0" applyNumberFormat="0" applyFill="0" applyBorder="0" applyAlignment="0" applyProtection="0"/>
    <xf numFmtId="44" fontId="7" fillId="0" borderId="0" applyFont="0" applyFill="0" applyBorder="0" applyAlignment="0" applyProtection="0"/>
  </cellStyleXfs>
  <cellXfs count="186">
    <xf numFmtId="0" fontId="0" fillId="0" borderId="0" xfId="0"/>
    <xf numFmtId="165" fontId="0" fillId="0" borderId="0" xfId="0" applyNumberFormat="1"/>
    <xf numFmtId="0" fontId="0" fillId="3" borderId="0" xfId="0" applyFill="1"/>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4" xfId="0" applyFont="1" applyFill="1" applyBorder="1" applyAlignment="1">
      <alignment horizontal="left" vertical="center"/>
    </xf>
    <xf numFmtId="0" fontId="5" fillId="3" borderId="4" xfId="0" applyFont="1" applyFill="1" applyBorder="1" applyAlignment="1">
      <alignment horizontal="left" vertical="center" wrapText="1"/>
    </xf>
    <xf numFmtId="0" fontId="2" fillId="0" borderId="0" xfId="0" applyFont="1"/>
    <xf numFmtId="0" fontId="6" fillId="2" borderId="4" xfId="0" applyFont="1" applyFill="1" applyBorder="1" applyAlignment="1">
      <alignment horizontal="center" vertical="center"/>
    </xf>
    <xf numFmtId="165" fontId="4" fillId="4" borderId="4" xfId="0" applyNumberFormat="1" applyFont="1" applyFill="1" applyBorder="1" applyAlignment="1">
      <alignment vertical="center"/>
    </xf>
    <xf numFmtId="0" fontId="4" fillId="3" borderId="4" xfId="0" applyFont="1" applyFill="1" applyBorder="1" applyAlignment="1">
      <alignment horizontal="left" vertical="center" wrapText="1"/>
    </xf>
    <xf numFmtId="0" fontId="6" fillId="3" borderId="4" xfId="0" applyFont="1" applyFill="1" applyBorder="1" applyAlignment="1">
      <alignment horizontal="center" vertical="center" wrapText="1"/>
    </xf>
    <xf numFmtId="165" fontId="4" fillId="3" borderId="4" xfId="0" applyNumberFormat="1" applyFont="1" applyFill="1" applyBorder="1" applyAlignment="1">
      <alignment vertical="center"/>
    </xf>
    <xf numFmtId="165" fontId="4" fillId="3" borderId="4"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165" fontId="0" fillId="3" borderId="0" xfId="0" applyNumberFormat="1" applyFill="1"/>
    <xf numFmtId="0" fontId="0" fillId="3" borderId="0" xfId="0" applyFill="1" applyBorder="1"/>
    <xf numFmtId="0" fontId="6" fillId="7"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4" fillId="3" borderId="4" xfId="0" applyFont="1" applyFill="1" applyBorder="1" applyAlignment="1">
      <alignment vertical="center" wrapText="1"/>
    </xf>
    <xf numFmtId="165" fontId="5" fillId="8" borderId="4" xfId="0" applyNumberFormat="1" applyFont="1" applyFill="1" applyBorder="1" applyAlignment="1">
      <alignment vertical="center"/>
    </xf>
    <xf numFmtId="165" fontId="4" fillId="0" borderId="4" xfId="0" applyNumberFormat="1" applyFont="1" applyBorder="1" applyAlignment="1">
      <alignment vertical="center"/>
    </xf>
    <xf numFmtId="165" fontId="4" fillId="0" borderId="4" xfId="0" applyNumberFormat="1" applyFont="1" applyBorder="1" applyAlignment="1">
      <alignment horizontal="center" vertical="center"/>
    </xf>
    <xf numFmtId="0" fontId="8" fillId="3" borderId="4" xfId="0" applyFont="1" applyFill="1" applyBorder="1" applyAlignment="1">
      <alignment horizontal="center" vertical="center" wrapText="1"/>
    </xf>
    <xf numFmtId="0" fontId="6" fillId="9" borderId="4" xfId="0" applyFont="1" applyFill="1" applyBorder="1" applyAlignment="1">
      <alignment horizontal="center" vertical="center"/>
    </xf>
    <xf numFmtId="0" fontId="6" fillId="9" borderId="4" xfId="0" applyFont="1" applyFill="1" applyBorder="1" applyAlignment="1">
      <alignment horizontal="center" vertical="center" wrapText="1"/>
    </xf>
    <xf numFmtId="166" fontId="6" fillId="10" borderId="4" xfId="1" applyNumberFormat="1" applyFont="1" applyFill="1" applyBorder="1" applyAlignment="1">
      <alignment horizontal="right" wrapText="1"/>
    </xf>
    <xf numFmtId="166" fontId="6" fillId="10" borderId="4" xfId="1" applyNumberFormat="1" applyFont="1" applyFill="1" applyBorder="1" applyAlignment="1">
      <alignment horizontal="right" vertical="center" wrapText="1"/>
    </xf>
    <xf numFmtId="166" fontId="6" fillId="10" borderId="4" xfId="1" applyNumberFormat="1" applyFont="1" applyFill="1" applyBorder="1" applyAlignment="1">
      <alignment horizontal="right" vertical="center"/>
    </xf>
    <xf numFmtId="166" fontId="10" fillId="10" borderId="4" xfId="1" applyNumberFormat="1" applyFont="1" applyFill="1" applyBorder="1" applyAlignment="1">
      <alignment horizontal="right" vertical="center"/>
    </xf>
    <xf numFmtId="166" fontId="8" fillId="0" borderId="4" xfId="1" applyNumberFormat="1" applyFont="1" applyBorder="1" applyAlignment="1">
      <alignment horizontal="center" vertical="center"/>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10" fillId="3" borderId="4" xfId="0" applyNumberFormat="1" applyFont="1" applyFill="1" applyBorder="1" applyAlignment="1">
      <alignment horizontal="center" vertical="center" wrapText="1"/>
    </xf>
    <xf numFmtId="165" fontId="10" fillId="3" borderId="4" xfId="0" applyNumberFormat="1" applyFont="1" applyFill="1" applyBorder="1" applyAlignment="1">
      <alignment horizontal="right" vertical="center" wrapText="1"/>
    </xf>
    <xf numFmtId="0" fontId="6" fillId="13" borderId="4" xfId="0" applyFont="1" applyFill="1" applyBorder="1" applyAlignment="1">
      <alignment horizontal="center" vertical="center"/>
    </xf>
    <xf numFmtId="0" fontId="6" fillId="13" borderId="4" xfId="0" applyFont="1" applyFill="1" applyBorder="1" applyAlignment="1">
      <alignment horizontal="center" vertical="center" wrapText="1"/>
    </xf>
    <xf numFmtId="165" fontId="10" fillId="14" borderId="4" xfId="0" applyNumberFormat="1" applyFont="1" applyFill="1" applyBorder="1" applyAlignment="1">
      <alignment horizontal="right" vertical="center" wrapText="1"/>
    </xf>
    <xf numFmtId="166" fontId="6" fillId="3" borderId="4" xfId="1" applyNumberFormat="1" applyFont="1" applyFill="1" applyBorder="1" applyAlignment="1">
      <alignment horizontal="right" vertical="center" wrapText="1"/>
    </xf>
    <xf numFmtId="165" fontId="10" fillId="3" borderId="4" xfId="0" applyNumberFormat="1" applyFont="1" applyFill="1" applyBorder="1" applyAlignment="1">
      <alignment horizontal="center" vertical="center" wrapText="1"/>
    </xf>
    <xf numFmtId="166" fontId="6" fillId="3" borderId="4" xfId="1" applyNumberFormat="1" applyFont="1" applyFill="1" applyBorder="1" applyAlignment="1">
      <alignment horizontal="center" vertical="center" wrapText="1"/>
    </xf>
    <xf numFmtId="0" fontId="6" fillId="16" borderId="4" xfId="0" applyFont="1" applyFill="1" applyBorder="1" applyAlignment="1">
      <alignment horizontal="center" vertical="center"/>
    </xf>
    <xf numFmtId="0" fontId="6" fillId="16"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3" borderId="4" xfId="0" applyFont="1" applyFill="1" applyBorder="1" applyAlignment="1">
      <alignment wrapText="1"/>
    </xf>
    <xf numFmtId="0" fontId="5" fillId="18" borderId="4" xfId="2" applyFont="1" applyFill="1" applyBorder="1" applyAlignment="1">
      <alignment horizontal="center" vertical="center" wrapText="1"/>
    </xf>
    <xf numFmtId="165" fontId="10" fillId="19" borderId="4" xfId="0" applyNumberFormat="1" applyFont="1" applyFill="1" applyBorder="1" applyAlignment="1">
      <alignment horizontal="right" vertical="center" wrapText="1"/>
    </xf>
    <xf numFmtId="0" fontId="6" fillId="3" borderId="4" xfId="0" applyFont="1" applyFill="1" applyBorder="1" applyAlignment="1">
      <alignment horizontal="center" wrapText="1"/>
    </xf>
    <xf numFmtId="165" fontId="10" fillId="20" borderId="4" xfId="0" applyNumberFormat="1" applyFont="1" applyFill="1" applyBorder="1" applyAlignment="1">
      <alignment horizontal="right" vertical="center" wrapText="1"/>
    </xf>
    <xf numFmtId="0" fontId="6" fillId="21" borderId="4" xfId="0" applyFont="1" applyFill="1" applyBorder="1" applyAlignment="1">
      <alignment horizontal="center" vertical="center"/>
    </xf>
    <xf numFmtId="0" fontId="6" fillId="21" borderId="4" xfId="0" applyFont="1" applyFill="1" applyBorder="1" applyAlignment="1">
      <alignment horizontal="center" vertical="center" wrapText="1"/>
    </xf>
    <xf numFmtId="166" fontId="0" fillId="3" borderId="0" xfId="0" applyNumberFormat="1" applyFill="1"/>
    <xf numFmtId="166" fontId="10" fillId="3" borderId="4" xfId="1" applyNumberFormat="1" applyFont="1" applyFill="1" applyBorder="1" applyAlignment="1">
      <alignment horizontal="right" vertical="center"/>
    </xf>
    <xf numFmtId="165" fontId="13" fillId="3" borderId="4" xfId="0" applyNumberFormat="1" applyFont="1" applyFill="1" applyBorder="1" applyAlignment="1">
      <alignment horizontal="right" vertical="center" wrapText="1"/>
    </xf>
    <xf numFmtId="165" fontId="13" fillId="3" borderId="4" xfId="0" applyNumberFormat="1" applyFont="1" applyFill="1" applyBorder="1" applyAlignment="1">
      <alignment horizontal="center" vertical="center" wrapText="1"/>
    </xf>
    <xf numFmtId="2" fontId="15" fillId="3" borderId="0" xfId="3" applyNumberFormat="1" applyFont="1" applyFill="1" applyAlignment="1">
      <alignment horizontal="center" vertical="center"/>
    </xf>
    <xf numFmtId="165" fontId="10" fillId="3" borderId="6" xfId="0" applyNumberFormat="1" applyFont="1" applyFill="1" applyBorder="1" applyAlignment="1">
      <alignment horizontal="right" vertical="center" wrapText="1"/>
    </xf>
    <xf numFmtId="0" fontId="6" fillId="23" borderId="4" xfId="0" applyFont="1" applyFill="1" applyBorder="1" applyAlignment="1">
      <alignment horizontal="center" vertical="center"/>
    </xf>
    <xf numFmtId="0" fontId="6" fillId="23" borderId="4" xfId="0" applyFont="1" applyFill="1" applyBorder="1" applyAlignment="1">
      <alignment horizontal="center" vertical="center" wrapText="1"/>
    </xf>
    <xf numFmtId="165" fontId="5" fillId="3" borderId="4" xfId="0" applyNumberFormat="1" applyFont="1" applyFill="1" applyBorder="1" applyAlignment="1">
      <alignment vertical="center"/>
    </xf>
    <xf numFmtId="0" fontId="3" fillId="3" borderId="4" xfId="0" applyFont="1" applyFill="1" applyBorder="1" applyAlignment="1">
      <alignment horizontal="center" vertical="center" wrapText="1"/>
    </xf>
    <xf numFmtId="0" fontId="0" fillId="3" borderId="0" xfId="0" applyNumberFormat="1" applyFill="1"/>
    <xf numFmtId="0" fontId="4" fillId="23" borderId="4" xfId="0" applyFont="1" applyFill="1" applyBorder="1" applyAlignment="1">
      <alignment horizontal="center" vertical="center" wrapText="1"/>
    </xf>
    <xf numFmtId="165" fontId="10" fillId="23" borderId="4" xfId="0" applyNumberFormat="1" applyFont="1" applyFill="1" applyBorder="1" applyAlignment="1">
      <alignment horizontal="right" vertical="center" wrapText="1"/>
    </xf>
    <xf numFmtId="0" fontId="16" fillId="13"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24"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17" fontId="19" fillId="0" borderId="8" xfId="0" applyNumberFormat="1" applyFont="1" applyFill="1" applyBorder="1" applyAlignment="1">
      <alignment horizontal="center" vertical="center" wrapText="1"/>
    </xf>
    <xf numFmtId="0" fontId="16" fillId="0" borderId="8" xfId="0" applyFont="1" applyFill="1" applyBorder="1" applyAlignment="1">
      <alignment horizontal="center" vertical="center" wrapText="1"/>
    </xf>
    <xf numFmtId="167" fontId="19" fillId="0" borderId="8" xfId="0" applyNumberFormat="1" applyFont="1" applyFill="1" applyBorder="1" applyAlignment="1">
      <alignment horizontal="center" vertical="center" wrapText="1"/>
    </xf>
    <xf numFmtId="2" fontId="0" fillId="0" borderId="8" xfId="0" applyNumberFormat="1" applyFont="1" applyBorder="1" applyAlignment="1">
      <alignment horizontal="center" vertical="center" wrapText="1"/>
    </xf>
    <xf numFmtId="2" fontId="19" fillId="0" borderId="8" xfId="0" applyNumberFormat="1" applyFont="1" applyFill="1" applyBorder="1" applyAlignment="1">
      <alignment horizontal="center" vertical="center" wrapText="1"/>
    </xf>
    <xf numFmtId="167" fontId="19" fillId="0" borderId="8" xfId="0" applyNumberFormat="1" applyFont="1" applyBorder="1" applyAlignment="1">
      <alignment horizontal="center" vertical="center" wrapText="1"/>
    </xf>
    <xf numFmtId="0" fontId="16" fillId="0" borderId="9" xfId="0" applyFont="1" applyFill="1" applyBorder="1" applyAlignment="1">
      <alignment horizontal="center" vertical="center" wrapText="1"/>
    </xf>
    <xf numFmtId="1" fontId="19" fillId="0" borderId="8" xfId="0" applyNumberFormat="1" applyFont="1" applyFill="1" applyBorder="1" applyAlignment="1">
      <alignment horizontal="center" vertical="center" wrapText="1"/>
    </xf>
    <xf numFmtId="0" fontId="20" fillId="0" borderId="8" xfId="0" applyNumberFormat="1" applyFont="1" applyFill="1" applyBorder="1" applyAlignment="1">
      <alignment horizontal="center" vertical="center" wrapText="1"/>
    </xf>
    <xf numFmtId="0" fontId="20" fillId="0" borderId="8" xfId="0" applyFont="1" applyFill="1" applyBorder="1" applyAlignment="1">
      <alignment horizontal="center" vertical="center" wrapText="1"/>
    </xf>
    <xf numFmtId="0" fontId="19" fillId="0" borderId="8" xfId="0" applyFont="1" applyBorder="1" applyAlignment="1">
      <alignment horizontal="center" vertical="center" wrapText="1"/>
    </xf>
    <xf numFmtId="1" fontId="19" fillId="0" borderId="8" xfId="0" applyNumberFormat="1" applyFont="1" applyBorder="1" applyAlignment="1">
      <alignment horizontal="center" vertical="center" wrapText="1"/>
    </xf>
    <xf numFmtId="2" fontId="19" fillId="0" borderId="8" xfId="0" applyNumberFormat="1" applyFont="1" applyBorder="1" applyAlignment="1">
      <alignment horizontal="center" vertical="center" wrapText="1"/>
    </xf>
    <xf numFmtId="3" fontId="19" fillId="0" borderId="8" xfId="0" applyNumberFormat="1" applyFont="1" applyFill="1" applyBorder="1" applyAlignment="1">
      <alignment horizontal="center" vertical="center" wrapText="1"/>
    </xf>
    <xf numFmtId="167" fontId="20" fillId="0" borderId="8" xfId="0" applyNumberFormat="1" applyFont="1" applyFill="1" applyBorder="1" applyAlignment="1">
      <alignment horizontal="center" vertical="center" wrapText="1"/>
    </xf>
    <xf numFmtId="0" fontId="21" fillId="0" borderId="8" xfId="5" applyFill="1" applyBorder="1" applyAlignment="1">
      <alignment horizontal="center" vertical="center" wrapText="1"/>
    </xf>
    <xf numFmtId="0" fontId="22" fillId="0" borderId="8" xfId="0" applyFont="1" applyFill="1" applyBorder="1" applyAlignment="1">
      <alignment horizontal="center" vertical="center" wrapText="1"/>
    </xf>
    <xf numFmtId="0" fontId="16" fillId="0" borderId="7" xfId="0" applyFont="1" applyFill="1" applyBorder="1" applyAlignment="1">
      <alignment horizontal="center" vertical="center" wrapText="1"/>
    </xf>
    <xf numFmtId="17" fontId="20" fillId="0" borderId="8" xfId="0" applyNumberFormat="1" applyFont="1" applyFill="1" applyBorder="1" applyAlignment="1">
      <alignment horizontal="center" vertical="center" wrapText="1"/>
    </xf>
    <xf numFmtId="0" fontId="16" fillId="0" borderId="8" xfId="0" applyFont="1" applyBorder="1" applyAlignment="1">
      <alignment horizontal="center" vertical="center" wrapText="1"/>
    </xf>
    <xf numFmtId="0" fontId="19" fillId="0" borderId="8" xfId="0" applyNumberFormat="1" applyFont="1" applyFill="1" applyBorder="1" applyAlignment="1">
      <alignment horizontal="center" vertical="center" wrapText="1"/>
    </xf>
    <xf numFmtId="0" fontId="23" fillId="0" borderId="8" xfId="0" applyFont="1" applyFill="1" applyBorder="1" applyAlignment="1">
      <alignment horizontal="center" vertical="center" wrapText="1"/>
    </xf>
    <xf numFmtId="1" fontId="20" fillId="0" borderId="8" xfId="0" applyNumberFormat="1" applyFont="1" applyFill="1" applyBorder="1" applyAlignment="1">
      <alignment horizontal="center" vertical="center" wrapText="1"/>
    </xf>
    <xf numFmtId="167" fontId="20" fillId="0" borderId="8" xfId="6" applyNumberFormat="1" applyFont="1" applyFill="1" applyBorder="1" applyAlignment="1">
      <alignment horizontal="center" vertical="center" wrapText="1"/>
    </xf>
    <xf numFmtId="2" fontId="0" fillId="0" borderId="9" xfId="0" applyNumberFormat="1" applyFont="1" applyBorder="1" applyAlignment="1">
      <alignment horizontal="center" vertical="center" wrapText="1"/>
    </xf>
    <xf numFmtId="0" fontId="24"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6" fillId="0" borderId="8" xfId="0" applyNumberFormat="1" applyFont="1" applyFill="1" applyBorder="1" applyAlignment="1">
      <alignment horizontal="center" vertical="center" wrapText="1"/>
    </xf>
    <xf numFmtId="0" fontId="24"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17" fontId="26" fillId="0" borderId="8" xfId="0" applyNumberFormat="1" applyFont="1" applyFill="1" applyBorder="1" applyAlignment="1">
      <alignment horizontal="center" vertical="center" wrapText="1"/>
    </xf>
    <xf numFmtId="14" fontId="19" fillId="0" borderId="8" xfId="0" applyNumberFormat="1" applyFont="1" applyFill="1" applyBorder="1" applyAlignment="1">
      <alignment horizontal="center" vertical="center" wrapText="1"/>
    </xf>
    <xf numFmtId="0" fontId="21" fillId="0" borderId="9" xfId="5" applyFill="1" applyBorder="1" applyAlignment="1">
      <alignment horizontal="center" vertical="center" wrapText="1"/>
    </xf>
    <xf numFmtId="167" fontId="26" fillId="0" borderId="8" xfId="0" applyNumberFormat="1" applyFont="1" applyFill="1" applyBorder="1" applyAlignment="1">
      <alignment horizontal="center" vertical="center" wrapText="1"/>
    </xf>
    <xf numFmtId="167" fontId="24" fillId="0" borderId="8" xfId="0" applyNumberFormat="1" applyFont="1" applyFill="1" applyBorder="1" applyAlignment="1">
      <alignment horizontal="center" vertical="center" wrapText="1"/>
    </xf>
    <xf numFmtId="168" fontId="24" fillId="0" borderId="8" xfId="0" applyNumberFormat="1" applyFont="1" applyFill="1" applyBorder="1" applyAlignment="1">
      <alignment horizontal="center" vertical="center" wrapText="1"/>
    </xf>
    <xf numFmtId="0" fontId="24" fillId="0" borderId="8" xfId="0" applyFont="1" applyBorder="1" applyAlignment="1">
      <alignment horizontal="center" vertical="center" wrapText="1"/>
    </xf>
    <xf numFmtId="14" fontId="16" fillId="0" borderId="8" xfId="0" applyNumberFormat="1" applyFont="1" applyFill="1" applyBorder="1" applyAlignment="1">
      <alignment horizontal="center" vertical="center" wrapText="1"/>
    </xf>
    <xf numFmtId="168" fontId="20" fillId="0" borderId="8" xfId="0" applyNumberFormat="1" applyFont="1" applyFill="1" applyBorder="1" applyAlignment="1">
      <alignment horizontal="center" vertical="center" wrapText="1"/>
    </xf>
    <xf numFmtId="169" fontId="19" fillId="0" borderId="8" xfId="0" applyNumberFormat="1" applyFont="1" applyBorder="1" applyAlignment="1">
      <alignment horizontal="center" vertical="center" wrapText="1"/>
    </xf>
    <xf numFmtId="0" fontId="24" fillId="0" borderId="10" xfId="0" applyFont="1" applyFill="1" applyBorder="1" applyAlignment="1">
      <alignment horizontal="center" vertical="center" wrapText="1"/>
    </xf>
    <xf numFmtId="167" fontId="26"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17" fontId="16" fillId="0" borderId="8" xfId="0" applyNumberFormat="1" applyFont="1" applyFill="1" applyBorder="1" applyAlignment="1">
      <alignment horizontal="center" vertical="center" wrapText="1"/>
    </xf>
    <xf numFmtId="17" fontId="26" fillId="0" borderId="11" xfId="0" applyNumberFormat="1" applyFont="1" applyFill="1" applyBorder="1" applyAlignment="1">
      <alignment horizontal="center" vertical="center" wrapText="1"/>
    </xf>
    <xf numFmtId="167" fontId="24" fillId="0" borderId="11" xfId="0" applyNumberFormat="1" applyFont="1" applyFill="1" applyBorder="1" applyAlignment="1">
      <alignment horizontal="center" vertical="center" wrapText="1"/>
    </xf>
    <xf numFmtId="0" fontId="25" fillId="0" borderId="8" xfId="0" applyFont="1" applyBorder="1" applyAlignment="1">
      <alignment horizontal="center" vertical="center" wrapText="1"/>
    </xf>
    <xf numFmtId="0" fontId="20" fillId="25" borderId="0" xfId="0" applyFont="1" applyFill="1" applyBorder="1" applyAlignment="1">
      <alignment horizontal="center" vertical="center" wrapText="1"/>
    </xf>
    <xf numFmtId="170" fontId="20" fillId="0" borderId="8" xfId="0" applyNumberFormat="1" applyFont="1" applyFill="1" applyBorder="1" applyAlignment="1">
      <alignment horizontal="center" vertical="center" wrapText="1"/>
    </xf>
    <xf numFmtId="0" fontId="20" fillId="0" borderId="9"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horizontal="center" vertical="center"/>
    </xf>
    <xf numFmtId="0" fontId="26" fillId="0" borderId="9" xfId="0" applyFont="1" applyFill="1" applyBorder="1" applyAlignment="1">
      <alignment horizontal="center" vertical="center" wrapText="1"/>
    </xf>
    <xf numFmtId="2" fontId="27" fillId="0" borderId="8" xfId="0" applyNumberFormat="1" applyFont="1" applyFill="1" applyBorder="1" applyAlignment="1">
      <alignment horizontal="center" vertical="center" wrapText="1"/>
    </xf>
    <xf numFmtId="0" fontId="28" fillId="0" borderId="8" xfId="5" applyFont="1" applyFill="1" applyBorder="1" applyAlignment="1">
      <alignment horizontal="center" vertical="center" wrapText="1"/>
    </xf>
    <xf numFmtId="0" fontId="28" fillId="0" borderId="9" xfId="5" applyFont="1" applyFill="1" applyBorder="1" applyAlignment="1">
      <alignment horizontal="center" vertical="center" wrapText="1"/>
    </xf>
    <xf numFmtId="0" fontId="25" fillId="0" borderId="9" xfId="0" applyFont="1" applyBorder="1" applyAlignment="1">
      <alignment horizontal="center" vertical="center" wrapText="1"/>
    </xf>
    <xf numFmtId="170" fontId="19" fillId="0" borderId="8" xfId="0" applyNumberFormat="1" applyFont="1" applyFill="1" applyBorder="1" applyAlignment="1">
      <alignment horizontal="center" vertical="center" wrapText="1"/>
    </xf>
    <xf numFmtId="0" fontId="3" fillId="4" borderId="4"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2" fillId="0" borderId="0" xfId="0" applyFont="1" applyAlignment="1">
      <alignment horizont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3" fillId="8"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1" fillId="11" borderId="1" xfId="0" applyFont="1" applyFill="1" applyBorder="1" applyAlignment="1">
      <alignment horizontal="center" vertical="center"/>
    </xf>
    <xf numFmtId="0" fontId="1" fillId="11" borderId="2" xfId="0" applyFont="1" applyFill="1" applyBorder="1" applyAlignment="1">
      <alignment horizontal="center" vertical="center"/>
    </xf>
    <xf numFmtId="0" fontId="1" fillId="11" borderId="3" xfId="0" applyFont="1" applyFill="1" applyBorder="1" applyAlignment="1">
      <alignment horizontal="center" vertical="center"/>
    </xf>
    <xf numFmtId="0" fontId="1" fillId="11" borderId="4" xfId="0" applyFont="1" applyFill="1" applyBorder="1" applyAlignment="1">
      <alignment horizontal="center" vertical="center"/>
    </xf>
    <xf numFmtId="0" fontId="6" fillId="10" borderId="4" xfId="0" applyFont="1" applyFill="1" applyBorder="1" applyAlignment="1">
      <alignment horizontal="center" vertical="center" wrapText="1"/>
    </xf>
    <xf numFmtId="0" fontId="6" fillId="3" borderId="1" xfId="0" applyFont="1" applyFill="1" applyBorder="1" applyAlignment="1">
      <alignment horizontal="center" wrapText="1"/>
    </xf>
    <xf numFmtId="0" fontId="6" fillId="3" borderId="2" xfId="0" applyFont="1" applyFill="1" applyBorder="1" applyAlignment="1">
      <alignment horizontal="center" wrapText="1"/>
    </xf>
    <xf numFmtId="0" fontId="6" fillId="3" borderId="3" xfId="0" applyFont="1" applyFill="1" applyBorder="1" applyAlignment="1">
      <alignment horizontal="center" wrapText="1"/>
    </xf>
    <xf numFmtId="0" fontId="1" fillId="12" borderId="1" xfId="0" applyFont="1" applyFill="1" applyBorder="1" applyAlignment="1">
      <alignment horizontal="center" vertical="center"/>
    </xf>
    <xf numFmtId="0" fontId="1" fillId="12" borderId="2" xfId="0" applyFont="1" applyFill="1" applyBorder="1" applyAlignment="1">
      <alignment horizontal="center" vertical="center"/>
    </xf>
    <xf numFmtId="0" fontId="1" fillId="12" borderId="3" xfId="0" applyFont="1" applyFill="1" applyBorder="1" applyAlignment="1">
      <alignment horizontal="center" vertical="center"/>
    </xf>
    <xf numFmtId="0" fontId="1" fillId="12" borderId="4" xfId="0" applyFont="1" applyFill="1" applyBorder="1" applyAlignment="1">
      <alignment horizontal="center" vertical="center"/>
    </xf>
    <xf numFmtId="0" fontId="6" fillId="14" borderId="1"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 fillId="15" borderId="1" xfId="0" applyFont="1" applyFill="1" applyBorder="1" applyAlignment="1">
      <alignment horizontal="center" vertical="center"/>
    </xf>
    <xf numFmtId="0" fontId="1" fillId="15" borderId="2" xfId="0" applyFont="1" applyFill="1" applyBorder="1" applyAlignment="1">
      <alignment horizontal="center" vertical="center"/>
    </xf>
    <xf numFmtId="0" fontId="1" fillId="15" borderId="3" xfId="0" applyFont="1" applyFill="1" applyBorder="1" applyAlignment="1">
      <alignment horizontal="center" vertical="center"/>
    </xf>
    <xf numFmtId="0" fontId="1" fillId="15" borderId="4" xfId="0" applyFont="1" applyFill="1" applyBorder="1" applyAlignment="1">
      <alignment horizontal="center" vertical="center"/>
    </xf>
    <xf numFmtId="0" fontId="1" fillId="17" borderId="1" xfId="0" applyFont="1" applyFill="1" applyBorder="1" applyAlignment="1">
      <alignment horizontal="center" vertical="center"/>
    </xf>
    <xf numFmtId="0" fontId="1" fillId="17" borderId="2" xfId="0" applyFont="1" applyFill="1" applyBorder="1" applyAlignment="1">
      <alignment horizontal="center" vertical="center"/>
    </xf>
    <xf numFmtId="0" fontId="1" fillId="17" borderId="3" xfId="0" applyFont="1" applyFill="1" applyBorder="1" applyAlignment="1">
      <alignment horizontal="center" vertical="center"/>
    </xf>
    <xf numFmtId="0" fontId="1" fillId="17" borderId="4" xfId="0" applyFont="1" applyFill="1" applyBorder="1" applyAlignment="1">
      <alignment horizontal="center" vertical="center"/>
    </xf>
    <xf numFmtId="0" fontId="6" fillId="19" borderId="1" xfId="0" applyFont="1" applyFill="1" applyBorder="1" applyAlignment="1">
      <alignment horizontal="center" wrapText="1"/>
    </xf>
    <xf numFmtId="0" fontId="6" fillId="19" borderId="2" xfId="0" applyFont="1" applyFill="1" applyBorder="1" applyAlignment="1">
      <alignment horizontal="center" wrapText="1"/>
    </xf>
    <xf numFmtId="0" fontId="6" fillId="19" borderId="3" xfId="0" applyFont="1" applyFill="1" applyBorder="1" applyAlignment="1">
      <alignment horizontal="center" wrapText="1"/>
    </xf>
    <xf numFmtId="0" fontId="6" fillId="20" borderId="4" xfId="0" applyFont="1" applyFill="1" applyBorder="1" applyAlignment="1">
      <alignment horizontal="center" vertical="center" wrapText="1"/>
    </xf>
    <xf numFmtId="0" fontId="1" fillId="22" borderId="1" xfId="0" applyFont="1" applyFill="1" applyBorder="1" applyAlignment="1">
      <alignment horizontal="center" vertical="center"/>
    </xf>
    <xf numFmtId="0" fontId="1" fillId="22" borderId="2" xfId="0" applyFont="1" applyFill="1" applyBorder="1" applyAlignment="1">
      <alignment horizontal="center" vertical="center"/>
    </xf>
    <xf numFmtId="0" fontId="1" fillId="22" borderId="3" xfId="0" applyFont="1" applyFill="1" applyBorder="1" applyAlignment="1">
      <alignment horizontal="center" vertical="center"/>
    </xf>
    <xf numFmtId="0" fontId="1" fillId="22" borderId="4" xfId="0" applyFont="1" applyFill="1" applyBorder="1" applyAlignment="1">
      <alignment horizontal="center" vertical="center"/>
    </xf>
  </cellXfs>
  <cellStyles count="7">
    <cellStyle name="Hipervínculo" xfId="5" builtinId="8"/>
    <cellStyle name="Moneda" xfId="1" builtinId="4"/>
    <cellStyle name="Moneda 2" xfId="6" xr:uid="{00000000-0005-0000-0000-000002000000}"/>
    <cellStyle name="Normal" xfId="0" builtinId="0"/>
    <cellStyle name="Normal 2" xfId="3" xr:uid="{00000000-0005-0000-0000-000004000000}"/>
    <cellStyle name="Normal 3" xfId="2" xr:uid="{00000000-0005-0000-0000-000005000000}"/>
    <cellStyle name="Normal 4" xfId="4" xr:uid="{00000000-0005-0000-0000-000006000000}"/>
  </cellStyles>
  <dxfs count="47">
    <dxf>
      <font>
        <b val="0"/>
        <i val="0"/>
        <strike val="0"/>
        <condense val="0"/>
        <extend val="0"/>
        <outline val="0"/>
        <shadow val="0"/>
        <u val="none"/>
        <vertAlign val="baseline"/>
        <sz val="11"/>
        <color theme="1"/>
        <name val="Soberana Sans"/>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theme="4"/>
        </right>
        <top style="thin">
          <color theme="4"/>
        </top>
        <bottom/>
      </border>
    </dxf>
    <dxf>
      <font>
        <b val="0"/>
        <i val="0"/>
        <strike val="0"/>
        <condense val="0"/>
        <extend val="0"/>
        <outline val="0"/>
        <shadow val="0"/>
        <u val="none"/>
        <vertAlign val="baseline"/>
        <sz val="11"/>
        <color theme="1"/>
        <name val="Soberana Sans"/>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Soberana Sans"/>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Soberana Sans"/>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Soberana Sans"/>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Soberana Sans"/>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Soberana Sans"/>
        <scheme val="none"/>
      </font>
      <numFmt numFmtId="167" formatCode="_-[$$-409]* #,##0.00_ ;_-[$$-409]* \-#,##0.00\ ;_-[$$-409]* &quot;-&quot;??_ ;_-@_ "/>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Soberana Sans"/>
        <scheme val="none"/>
      </font>
      <numFmt numFmtId="167" formatCode="_-[$$-409]* #,##0.00_ ;_-[$$-409]* \-#,##0.00\ ;_-[$$-409]* &quot;-&quot;??_ ;_-@_ "/>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Soberana Sans"/>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Soberana Sans"/>
        <scheme val="none"/>
      </font>
      <numFmt numFmtId="167" formatCode="_-[$$-409]* #,##0.00_ ;_-[$$-409]* \-#,##0.00\ ;_-[$$-409]* &quot;-&quot;??_ ;_-@_ "/>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Soberana Sans"/>
        <scheme val="none"/>
      </font>
      <numFmt numFmtId="167" formatCode="_-[$$-409]* #,##0.00_ ;_-[$$-409]* \-#,##0.00\ ;_-[$$-409]* &quot;-&quot;??_ ;_-@_ "/>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Soberana Sans"/>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Soberana Sans"/>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rgb="FF000000"/>
        <name val="Soberana Sans"/>
        <scheme val="none"/>
      </font>
      <numFmt numFmtId="167" formatCode="_-[$$-409]* #,##0.00_ ;_-[$$-409]* \-#,##0.00\ ;_-[$$-409]* &quot;-&quot;??_ ;_-@_ "/>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Soberana Sans"/>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Soberana Sans"/>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Soberana Sans"/>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Soberana Sans"/>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Soberana Sans"/>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rgb="FF000000"/>
        <name val="Soberana Sans"/>
        <scheme val="none"/>
      </font>
      <numFmt numFmtId="22" formatCode="mmm\-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Soberana Sans"/>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Soberana Sans"/>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4"/>
        </left>
        <right/>
        <top style="thin">
          <color theme="4"/>
        </top>
        <bottom/>
      </border>
    </dxf>
    <dxf>
      <font>
        <strike val="0"/>
        <outline val="0"/>
        <shadow val="0"/>
        <u val="none"/>
        <vertAlign val="baseline"/>
        <sz val="11"/>
        <name val="Soberana Sans"/>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theme="4"/>
        </right>
        <top style="thin">
          <color theme="4"/>
        </top>
        <bottom style="thin">
          <color theme="4"/>
        </bottom>
        <vertical/>
        <horizontal style="thin">
          <color theme="4"/>
        </horizontal>
      </border>
    </dxf>
    <dxf>
      <font>
        <strike val="0"/>
        <outline val="0"/>
        <shadow val="0"/>
        <u val="none"/>
        <vertAlign val="baseline"/>
        <sz val="11"/>
        <name val="Soberana Sans"/>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theme="4"/>
        </top>
        <bottom style="thin">
          <color theme="4"/>
        </bottom>
        <vertical/>
        <horizontal style="thin">
          <color theme="4"/>
        </horizontal>
      </border>
    </dxf>
    <dxf>
      <font>
        <strike val="0"/>
        <outline val="0"/>
        <shadow val="0"/>
        <u val="none"/>
        <vertAlign val="baseline"/>
        <sz val="11"/>
        <name val="Soberana Sans"/>
        <scheme val="none"/>
      </font>
      <fill>
        <patternFill patternType="none">
          <fgColor indexed="64"/>
          <bgColor auto="1"/>
        </patternFill>
      </fill>
      <alignment horizontal="center" vertical="center" textRotation="0" wrapText="1" indent="0" justifyLastLine="0" shrinkToFit="0" readingOrder="0"/>
      <border diagonalUp="0" diagonalDown="0">
        <left/>
        <right/>
        <top style="thin">
          <color theme="4"/>
        </top>
        <bottom style="thin">
          <color theme="4"/>
        </bottom>
        <vertical/>
        <horizontal style="thin">
          <color theme="4"/>
        </horizontal>
      </border>
    </dxf>
    <dxf>
      <font>
        <b val="0"/>
        <i val="0"/>
        <strike val="0"/>
        <condense val="0"/>
        <extend val="0"/>
        <outline val="0"/>
        <shadow val="0"/>
        <u val="none"/>
        <vertAlign val="baseline"/>
        <sz val="11"/>
        <color auto="1"/>
        <name val="Soberana Sans"/>
        <scheme val="none"/>
      </font>
      <fill>
        <patternFill patternType="none">
          <fgColor indexed="64"/>
          <bgColor auto="1"/>
        </patternFill>
      </fill>
      <alignment horizontal="center" vertical="center" textRotation="0" wrapText="1" indent="0" justifyLastLine="0" shrinkToFit="0" readingOrder="0"/>
      <border diagonalUp="0" diagonalDown="0">
        <left/>
        <right/>
        <top style="thin">
          <color theme="4"/>
        </top>
        <bottom style="thin">
          <color theme="4"/>
        </bottom>
        <vertical/>
        <horizontal style="thin">
          <color theme="4"/>
        </horizontal>
      </border>
    </dxf>
    <dxf>
      <font>
        <b val="0"/>
        <i val="0"/>
        <strike val="0"/>
        <condense val="0"/>
        <extend val="0"/>
        <outline val="0"/>
        <shadow val="0"/>
        <u val="none"/>
        <vertAlign val="baseline"/>
        <sz val="11"/>
        <color auto="1"/>
        <name val="Soberana Sans"/>
        <scheme val="none"/>
      </font>
      <fill>
        <patternFill patternType="none">
          <fgColor indexed="64"/>
          <bgColor auto="1"/>
        </patternFill>
      </fill>
      <alignment horizontal="center" vertical="center" textRotation="0" wrapText="1" indent="0" justifyLastLine="0" shrinkToFit="0" readingOrder="0"/>
      <border diagonalUp="0" diagonalDown="0">
        <left/>
        <right/>
        <top style="thin">
          <color theme="4"/>
        </top>
        <bottom style="thin">
          <color theme="4"/>
        </bottom>
        <vertical/>
        <horizontal style="thin">
          <color theme="4"/>
        </horizontal>
      </border>
    </dxf>
    <dxf>
      <font>
        <b val="0"/>
        <i val="0"/>
        <strike val="0"/>
        <condense val="0"/>
        <extend val="0"/>
        <outline val="0"/>
        <shadow val="0"/>
        <u val="none"/>
        <vertAlign val="baseline"/>
        <sz val="11"/>
        <color auto="1"/>
        <name val="Soberana Sans"/>
        <scheme val="none"/>
      </font>
      <fill>
        <patternFill patternType="none">
          <fgColor indexed="64"/>
          <bgColor auto="1"/>
        </patternFill>
      </fill>
      <alignment horizontal="center" vertical="center" textRotation="0" wrapText="1" indent="0" justifyLastLine="0" shrinkToFit="0" readingOrder="0"/>
      <border diagonalUp="0" diagonalDown="0">
        <left/>
        <right/>
        <top style="thin">
          <color theme="4"/>
        </top>
        <bottom style="thin">
          <color theme="4"/>
        </bottom>
        <vertical/>
        <horizontal style="thin">
          <color theme="4"/>
        </horizontal>
      </border>
    </dxf>
    <dxf>
      <font>
        <b val="0"/>
        <i val="0"/>
        <strike val="0"/>
        <condense val="0"/>
        <extend val="0"/>
        <outline val="0"/>
        <shadow val="0"/>
        <u val="none"/>
        <vertAlign val="baseline"/>
        <sz val="11"/>
        <color auto="1"/>
        <name val="Soberana Sans"/>
        <scheme val="none"/>
      </font>
      <numFmt numFmtId="167" formatCode="_-[$$-409]* #,##0.00_ ;_-[$$-409]* \-#,##0.00\ ;_-[$$-409]* &quot;-&quot;??_ ;_-@_ "/>
      <fill>
        <patternFill patternType="none">
          <fgColor indexed="64"/>
          <bgColor indexed="65"/>
        </patternFill>
      </fill>
      <alignment horizontal="center" vertical="center" textRotation="0" wrapText="1" indent="0" justifyLastLine="0" shrinkToFit="0" readingOrder="0"/>
      <border diagonalUp="0" diagonalDown="0">
        <left/>
        <right/>
        <top style="thin">
          <color theme="4"/>
        </top>
        <bottom style="thin">
          <color theme="4"/>
        </bottom>
        <vertical/>
        <horizontal style="thin">
          <color theme="4"/>
        </horizontal>
      </border>
    </dxf>
    <dxf>
      <font>
        <b val="0"/>
        <i val="0"/>
        <strike val="0"/>
        <condense val="0"/>
        <extend val="0"/>
        <outline val="0"/>
        <shadow val="0"/>
        <u val="none"/>
        <vertAlign val="baseline"/>
        <sz val="11"/>
        <color auto="1"/>
        <name val="Soberana Sans"/>
        <scheme val="none"/>
      </font>
      <numFmt numFmtId="167" formatCode="_-[$$-409]* #,##0.00_ ;_-[$$-409]* \-#,##0.00\ ;_-[$$-409]* &quot;-&quot;??_ ;_-@_ "/>
      <fill>
        <patternFill patternType="none">
          <fgColor indexed="64"/>
          <bgColor indexed="65"/>
        </patternFill>
      </fill>
      <alignment horizontal="center" vertical="center" textRotation="0" wrapText="1" indent="0" justifyLastLine="0" shrinkToFit="0" readingOrder="0"/>
      <border diagonalUp="0" diagonalDown="0">
        <left/>
        <right/>
        <top style="thin">
          <color theme="4"/>
        </top>
        <bottom style="thin">
          <color theme="4"/>
        </bottom>
        <vertical/>
        <horizontal style="thin">
          <color theme="4"/>
        </horizontal>
      </border>
    </dxf>
    <dxf>
      <font>
        <b val="0"/>
        <i val="0"/>
        <strike val="0"/>
        <condense val="0"/>
        <extend val="0"/>
        <outline val="0"/>
        <shadow val="0"/>
        <u val="none"/>
        <vertAlign val="baseline"/>
        <sz val="11"/>
        <color auto="1"/>
        <name val="Soberana Sans"/>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theme="4"/>
        </top>
        <bottom style="thin">
          <color theme="4"/>
        </bottom>
        <vertical/>
        <horizontal style="thin">
          <color theme="4"/>
        </horizontal>
      </border>
    </dxf>
    <dxf>
      <font>
        <b val="0"/>
        <i val="0"/>
        <strike val="0"/>
        <condense val="0"/>
        <extend val="0"/>
        <outline val="0"/>
        <shadow val="0"/>
        <u val="none"/>
        <vertAlign val="baseline"/>
        <sz val="11"/>
        <color auto="1"/>
        <name val="Soberana Sans"/>
        <scheme val="none"/>
      </font>
      <numFmt numFmtId="167" formatCode="_-[$$-409]* #,##0.00_ ;_-[$$-409]* \-#,##0.00\ ;_-[$$-409]* &quot;-&quot;??_ ;_-@_ "/>
      <fill>
        <patternFill patternType="none">
          <fgColor indexed="64"/>
          <bgColor indexed="65"/>
        </patternFill>
      </fill>
      <alignment horizontal="center" vertical="center" textRotation="0" wrapText="1" indent="0" justifyLastLine="0" shrinkToFit="0" readingOrder="0"/>
      <border diagonalUp="0" diagonalDown="0">
        <left/>
        <right/>
        <top style="thin">
          <color theme="4"/>
        </top>
        <bottom style="thin">
          <color theme="4"/>
        </bottom>
        <vertical/>
        <horizontal style="thin">
          <color theme="4"/>
        </horizontal>
      </border>
    </dxf>
    <dxf>
      <font>
        <b val="0"/>
        <i val="0"/>
        <strike val="0"/>
        <condense val="0"/>
        <extend val="0"/>
        <outline val="0"/>
        <shadow val="0"/>
        <u val="none"/>
        <vertAlign val="baseline"/>
        <sz val="11"/>
        <color auto="1"/>
        <name val="Soberana Sans"/>
        <scheme val="none"/>
      </font>
      <numFmt numFmtId="167" formatCode="_-[$$-409]* #,##0.00_ ;_-[$$-409]* \-#,##0.00\ ;_-[$$-409]* &quot;-&quot;??_ ;_-@_ "/>
      <fill>
        <patternFill patternType="none">
          <fgColor indexed="64"/>
          <bgColor indexed="65"/>
        </patternFill>
      </fill>
      <alignment horizontal="center" vertical="center" textRotation="0" wrapText="1" indent="0" justifyLastLine="0" shrinkToFit="0" readingOrder="0"/>
      <border diagonalUp="0" diagonalDown="0">
        <left/>
        <right/>
        <top style="thin">
          <color theme="4"/>
        </top>
        <bottom style="thin">
          <color theme="4"/>
        </bottom>
        <vertical/>
        <horizontal style="thin">
          <color theme="4"/>
        </horizontal>
      </border>
    </dxf>
    <dxf>
      <font>
        <b val="0"/>
        <i val="0"/>
        <strike val="0"/>
        <condense val="0"/>
        <extend val="0"/>
        <outline val="0"/>
        <shadow val="0"/>
        <u val="none"/>
        <vertAlign val="baseline"/>
        <sz val="11"/>
        <color auto="1"/>
        <name val="Soberana Sans"/>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theme="4"/>
        </top>
        <bottom style="thin">
          <color theme="4"/>
        </bottom>
        <vertical/>
        <horizontal style="thin">
          <color theme="4"/>
        </horizontal>
      </border>
    </dxf>
    <dxf>
      <font>
        <b val="0"/>
        <i val="0"/>
        <strike val="0"/>
        <condense val="0"/>
        <extend val="0"/>
        <outline val="0"/>
        <shadow val="0"/>
        <u val="none"/>
        <vertAlign val="baseline"/>
        <sz val="11"/>
        <color auto="1"/>
        <name val="Soberana Sans"/>
        <scheme val="none"/>
      </font>
      <fill>
        <patternFill patternType="none">
          <fgColor indexed="64"/>
          <bgColor auto="1"/>
        </patternFill>
      </fill>
      <alignment horizontal="center" vertical="center" textRotation="0" wrapText="1" indent="0" justifyLastLine="0" shrinkToFit="0" readingOrder="0"/>
      <border diagonalUp="0" diagonalDown="0">
        <left/>
        <right/>
        <top style="thin">
          <color theme="4"/>
        </top>
        <bottom style="thin">
          <color theme="4"/>
        </bottom>
        <vertical/>
        <horizontal style="thin">
          <color theme="4"/>
        </horizontal>
      </border>
    </dxf>
    <dxf>
      <font>
        <b val="0"/>
        <i val="0"/>
        <strike val="0"/>
        <condense val="0"/>
        <extend val="0"/>
        <outline val="0"/>
        <shadow val="0"/>
        <u val="none"/>
        <vertAlign val="baseline"/>
        <sz val="11"/>
        <color rgb="FF000000"/>
        <name val="Soberana Sans"/>
        <scheme val="none"/>
      </font>
      <numFmt numFmtId="167" formatCode="_-[$$-409]* #,##0.00_ ;_-[$$-409]* \-#,##0.00\ ;_-[$$-409]* &quot;-&quot;??_ ;_-@_ "/>
      <fill>
        <patternFill patternType="none">
          <fgColor indexed="64"/>
          <bgColor indexed="65"/>
        </patternFill>
      </fill>
      <alignment horizontal="center" vertical="center" textRotation="0" wrapText="1" indent="0" justifyLastLine="0" shrinkToFit="0" readingOrder="0"/>
      <border diagonalUp="0" diagonalDown="0">
        <left/>
        <right/>
        <top style="thin">
          <color theme="4"/>
        </top>
        <bottom style="thin">
          <color theme="4"/>
        </bottom>
        <vertical/>
        <horizontal style="thin">
          <color theme="4"/>
        </horizontal>
      </border>
    </dxf>
    <dxf>
      <font>
        <b val="0"/>
        <i val="0"/>
        <strike val="0"/>
        <condense val="0"/>
        <extend val="0"/>
        <outline val="0"/>
        <shadow val="0"/>
        <u val="none"/>
        <vertAlign val="baseline"/>
        <sz val="11"/>
        <color auto="1"/>
        <name val="Soberana Sans"/>
        <scheme val="none"/>
      </font>
      <fill>
        <patternFill patternType="none">
          <fgColor indexed="64"/>
          <bgColor auto="1"/>
        </patternFill>
      </fill>
      <alignment horizontal="center" vertical="center" textRotation="0" wrapText="1" indent="0" justifyLastLine="0" shrinkToFit="0" readingOrder="0"/>
      <border diagonalUp="0" diagonalDown="0">
        <left/>
        <right/>
        <top style="thin">
          <color theme="4"/>
        </top>
        <bottom style="thin">
          <color theme="4"/>
        </bottom>
        <vertical/>
        <horizontal style="thin">
          <color theme="4"/>
        </horizontal>
      </border>
    </dxf>
    <dxf>
      <font>
        <b val="0"/>
        <i val="0"/>
        <strike val="0"/>
        <condense val="0"/>
        <extend val="0"/>
        <outline val="0"/>
        <shadow val="0"/>
        <u val="none"/>
        <vertAlign val="baseline"/>
        <sz val="11"/>
        <color auto="1"/>
        <name val="Soberana Sans"/>
        <scheme val="none"/>
      </font>
      <fill>
        <patternFill patternType="none">
          <fgColor indexed="64"/>
          <bgColor auto="1"/>
        </patternFill>
      </fill>
      <alignment horizontal="center" vertical="center" textRotation="0" wrapText="1" indent="0" justifyLastLine="0" shrinkToFit="0" readingOrder="0"/>
      <border diagonalUp="0" diagonalDown="0">
        <left/>
        <right/>
        <top style="thin">
          <color theme="4"/>
        </top>
        <bottom style="thin">
          <color theme="4"/>
        </bottom>
        <vertical/>
        <horizontal style="thin">
          <color theme="4"/>
        </horizontal>
      </border>
    </dxf>
    <dxf>
      <font>
        <strike val="0"/>
        <outline val="0"/>
        <shadow val="0"/>
        <u val="none"/>
        <vertAlign val="baseline"/>
        <sz val="11"/>
        <name val="Soberana Sans"/>
        <scheme val="none"/>
      </font>
      <fill>
        <patternFill patternType="none">
          <bgColor auto="1"/>
        </patternFill>
      </fill>
      <alignment horizontal="center" vertical="center" textRotation="0" wrapText="1" indent="0" justifyLastLine="0" shrinkToFit="0" readingOrder="0"/>
      <border diagonalUp="0" diagonalDown="0">
        <left/>
        <right/>
        <top style="thin">
          <color theme="4"/>
        </top>
        <bottom style="thin">
          <color theme="4"/>
        </bottom>
        <vertical/>
        <horizontal style="thin">
          <color theme="4"/>
        </horizontal>
      </border>
    </dxf>
    <dxf>
      <font>
        <strike val="0"/>
        <outline val="0"/>
        <shadow val="0"/>
        <u val="none"/>
        <vertAlign val="baseline"/>
        <sz val="11"/>
        <name val="Soberana Sans"/>
        <scheme val="none"/>
      </font>
      <fill>
        <patternFill patternType="none">
          <bgColor auto="1"/>
        </patternFill>
      </fill>
      <alignment horizontal="center" vertical="center" textRotation="0" wrapText="1" indent="0" justifyLastLine="0" shrinkToFit="0" readingOrder="0"/>
      <border diagonalUp="0" diagonalDown="0">
        <left/>
        <right/>
        <top style="thin">
          <color theme="4"/>
        </top>
        <bottom style="thin">
          <color theme="4"/>
        </bottom>
        <vertical/>
        <horizontal style="thin">
          <color theme="4"/>
        </horizontal>
      </border>
    </dxf>
    <dxf>
      <font>
        <strike val="0"/>
        <outline val="0"/>
        <shadow val="0"/>
        <u val="none"/>
        <vertAlign val="baseline"/>
        <sz val="11"/>
        <name val="Soberana Sans"/>
        <scheme val="none"/>
      </font>
      <fill>
        <patternFill patternType="none">
          <bgColor auto="1"/>
        </patternFill>
      </fill>
      <alignment horizontal="center" vertical="center" textRotation="0" wrapText="1" indent="0" justifyLastLine="0" shrinkToFit="0" readingOrder="0"/>
      <border diagonalUp="0" diagonalDown="0">
        <left/>
        <right/>
        <top style="thin">
          <color theme="4"/>
        </top>
        <bottom style="thin">
          <color theme="4"/>
        </bottom>
        <vertical/>
        <horizontal style="thin">
          <color theme="4"/>
        </horizontal>
      </border>
    </dxf>
    <dxf>
      <font>
        <b val="0"/>
        <i val="0"/>
        <strike val="0"/>
        <condense val="0"/>
        <extend val="0"/>
        <outline val="0"/>
        <shadow val="0"/>
        <u val="none"/>
        <vertAlign val="baseline"/>
        <sz val="11"/>
        <color rgb="FF000000"/>
        <name val="Soberana Sans"/>
        <scheme val="none"/>
      </font>
      <numFmt numFmtId="22" formatCode="mmm\-yy"/>
      <fill>
        <patternFill patternType="none">
          <bgColor auto="1"/>
        </patternFill>
      </fill>
      <alignment horizontal="center" vertical="center" textRotation="0" wrapText="1" indent="0" justifyLastLine="0" shrinkToFit="0" readingOrder="0"/>
      <border diagonalUp="0" diagonalDown="0">
        <left/>
        <right/>
        <top style="thin">
          <color theme="4"/>
        </top>
        <bottom style="thin">
          <color theme="4"/>
        </bottom>
        <vertical/>
        <horizontal style="thin">
          <color theme="4"/>
        </horizontal>
      </border>
    </dxf>
    <dxf>
      <font>
        <strike val="0"/>
        <outline val="0"/>
        <shadow val="0"/>
        <u val="none"/>
        <vertAlign val="baseline"/>
        <sz val="11"/>
        <name val="Soberana Sans"/>
        <scheme val="none"/>
      </font>
      <fill>
        <patternFill patternType="none">
          <fgColor indexed="64"/>
          <bgColor auto="1"/>
        </patternFill>
      </fill>
      <alignment horizontal="center" vertical="center" textRotation="0" wrapText="1" indent="0" justifyLastLine="0" shrinkToFit="0" readingOrder="0"/>
      <border diagonalUp="0" diagonalDown="0">
        <left/>
        <right/>
        <top style="thin">
          <color theme="4"/>
        </top>
        <bottom style="thin">
          <color theme="4"/>
        </bottom>
        <vertical/>
        <horizontal style="thin">
          <color theme="4"/>
        </horizontal>
      </border>
    </dxf>
    <dxf>
      <font>
        <b val="0"/>
        <i val="0"/>
        <strike val="0"/>
        <condense val="0"/>
        <extend val="0"/>
        <outline val="0"/>
        <shadow val="0"/>
        <u val="none"/>
        <vertAlign val="baseline"/>
        <sz val="11"/>
        <color auto="1"/>
        <name val="Soberana Sans"/>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4"/>
        </left>
        <right/>
        <top style="thin">
          <color theme="4"/>
        </top>
        <bottom style="thin">
          <color theme="4"/>
        </bottom>
        <vertical/>
        <horizontal style="thin">
          <color theme="4"/>
        </horizontal>
      </border>
    </dxf>
    <dxf>
      <font>
        <b/>
        <i val="0"/>
        <strike val="0"/>
        <condense val="0"/>
        <extend val="0"/>
        <outline val="0"/>
        <shadow val="0"/>
        <u val="none"/>
        <vertAlign val="baseline"/>
        <sz val="11"/>
        <color theme="1"/>
        <name val="Soberana Sans"/>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1"/>
        <name val="Soberana Sans"/>
        <scheme val="none"/>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Soberana Sans"/>
        <scheme val="none"/>
      </font>
      <fill>
        <patternFill patternType="solid">
          <fgColor indexed="64"/>
          <bgColor theme="8" tint="0.59999389629810485"/>
        </patternFill>
      </fill>
      <alignment horizontal="center" vertical="center" textRotation="0" wrapText="1" indent="0" justifyLastLine="0" shrinkToFit="0" readingOrder="0"/>
    </dxf>
  </dxfs>
  <tableStyles count="0" defaultTableStyle="TableStyleMedium2" defaultPivotStyle="PivotStyleLight16"/>
  <colors>
    <mruColors>
      <color rgb="FF5E20B0"/>
      <color rgb="FF9966FF"/>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esktop/BID/Permiso%20de%20trabajo/GFLAC/BASE%20DE%20DATOS%20FINANCIAMIENTO%20M&#201;XICO/Rastreo%20Fin%20Clim%20TM%2015_ago_18%20C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miento Climático"/>
      <sheetName val="Codebook"/>
    </sheetNames>
    <sheetDataSet>
      <sheetData sheetId="0">
        <row r="9">
          <cell r="M9">
            <v>1491500</v>
          </cell>
        </row>
      </sheetData>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2:V90" totalsRowCount="1" headerRowDxfId="46" dataDxfId="45" totalsRowDxfId="44">
  <autoFilter ref="A2:V89" xr:uid="{00000000-0009-0000-0100-000001000000}">
    <filterColumn colId="19">
      <filters>
        <filter val="México"/>
      </filters>
    </filterColumn>
  </autoFilter>
  <tableColumns count="22">
    <tableColumn id="1" xr3:uid="{00000000-0010-0000-0000-000001000000}" name="Título del proyecto" dataDxfId="43" totalsRowDxfId="21"/>
    <tableColumn id="2" xr3:uid="{00000000-0010-0000-0000-000002000000}" name="Objetivo" dataDxfId="42" totalsRowDxfId="20"/>
    <tableColumn id="3" xr3:uid="{00000000-0010-0000-0000-000003000000}" name="Fecha de aprobación/inicio de implementación" dataDxfId="41" totalsRowDxfId="19"/>
    <tableColumn id="4" xr3:uid="{00000000-0010-0000-0000-000004000000}" name="Sector apoyado" dataDxfId="40" totalsRowDxfId="18"/>
    <tableColumn id="20" xr3:uid="{00000000-0010-0000-0000-000014000000}" name="Subsector" dataDxfId="39" totalsRowDxfId="17"/>
    <tableColumn id="6" xr3:uid="{00000000-0010-0000-0000-000006000000}" name="Área de cambio climático" dataDxfId="38" totalsRowDxfId="16"/>
    <tableColumn id="7" xr3:uid="{00000000-0010-0000-0000-000007000000}" name="Fuente de financiamiento" dataDxfId="37" totalsRowDxfId="15"/>
    <tableColumn id="22" xr3:uid="{00000000-0010-0000-0000-000016000000}" name="Fondo" dataDxfId="36" totalsRowDxfId="14"/>
    <tableColumn id="8" xr3:uid="{00000000-0010-0000-0000-000008000000}" name="Monto original" dataDxfId="35" totalsRowDxfId="13"/>
    <tableColumn id="9" xr3:uid="{00000000-0010-0000-0000-000009000000}" name="Divisa" dataDxfId="34" totalsRowDxfId="12"/>
    <tableColumn id="19" xr3:uid="{00000000-0010-0000-0000-000013000000}" name="Tipo de cambio" dataDxfId="33" totalsRowDxfId="11"/>
    <tableColumn id="5" xr3:uid="{00000000-0010-0000-0000-000005000000}" name="Monto en MXN (valor nominal)" dataDxfId="32" totalsRowDxfId="10">
      <calculatedColumnFormula>Table2[[#This Row],[Monto original]]*Table2[[#This Row],[Tipo de cambio]]</calculatedColumnFormula>
    </tableColumn>
    <tableColumn id="21" xr3:uid="{00000000-0010-0000-0000-000015000000}" name="Factor IPI" dataDxfId="31" totalsRowDxfId="9"/>
    <tableColumn id="18" xr3:uid="{00000000-0010-0000-0000-000012000000}" name="Monto en MXN deflactado" dataDxfId="30" totalsRowDxfId="8">
      <calculatedColumnFormula>Table2[[#This Row],[Monto en MXN (valor nominal)]]/Table2[[#This Row],[Factor IPI]]*100</calculatedColumnFormula>
    </tableColumn>
    <tableColumn id="24" xr3:uid="{00000000-0010-0000-0000-000018000000}" name="Tipo de cambio USD (2017)" dataDxfId="29" totalsRowDxfId="7"/>
    <tableColumn id="23" xr3:uid="{00000000-0010-0000-0000-000017000000}" name="Monto total en USD (2017)" dataDxfId="28" totalsRowDxfId="6">
      <calculatedColumnFormula>Table2[[#This Row],[Monto en MXN deflactado]]/Table2[[#This Row],[Tipo de cambio USD (2017)]]</calculatedColumnFormula>
    </tableColumn>
    <tableColumn id="12" xr3:uid="{00000000-0010-0000-0000-00000C000000}" name="Instrumento financieros" dataDxfId="27" totalsRowDxfId="5"/>
    <tableColumn id="13" xr3:uid="{00000000-0010-0000-0000-00000D000000}" name="Agencia Implementadora" dataDxfId="26" totalsRowDxfId="4"/>
    <tableColumn id="14" xr3:uid="{00000000-0010-0000-0000-00000E000000}" name="Agencia ejecutora" dataDxfId="25" totalsRowDxfId="3"/>
    <tableColumn id="15" xr3:uid="{00000000-0010-0000-0000-00000F000000}" name="País" dataDxfId="24" totalsRowDxfId="2"/>
    <tableColumn id="16" xr3:uid="{00000000-0010-0000-0000-000010000000}" name="Fuente" dataDxfId="23" totalsRowDxfId="1"/>
    <tableColumn id="17" xr3:uid="{00000000-0010-0000-0000-000011000000}" name="Notas" dataDxfId="22" totalsRow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ternational-climate-initiative.com/en/nc/details/project/programme-for-energy-efficiency-in-buildings-peeb-17_I_338-556/?cookieName=search_results&amp;source=single" TargetMode="External"/><Relationship Id="rId13" Type="http://schemas.openxmlformats.org/officeDocument/2006/relationships/hyperlink" Target="https://www.international-climate-initiative.com/en/nc/details/project/climate-protection-in-the-mexican-urban-policy-ciclim-17_I_238-550/?cookieName=search_results&amp;source=single" TargetMode="External"/><Relationship Id="rId18" Type="http://schemas.openxmlformats.org/officeDocument/2006/relationships/hyperlink" Target="https://explorer.usaid.gov/cd/MEX?fiscal_year=2018&amp;measure=Disbursements" TargetMode="External"/><Relationship Id="rId26" Type="http://schemas.openxmlformats.org/officeDocument/2006/relationships/hyperlink" Target="https://www.iadb.org/es/project/ME-L1181" TargetMode="External"/><Relationship Id="rId3" Type="http://schemas.openxmlformats.org/officeDocument/2006/relationships/hyperlink" Target="https://www.greenclimate.fund/-/low-emission-climate-resilient-agriculture-risk-sharing-facility-for-msmes?inheritRedirect=true&amp;redirect=%2Fwhat-we-do%2Fprojects-programmes" TargetMode="External"/><Relationship Id="rId21" Type="http://schemas.openxmlformats.org/officeDocument/2006/relationships/hyperlink" Target="https://explorer.usaid.gov/aid-dashboard.html" TargetMode="External"/><Relationship Id="rId7" Type="http://schemas.openxmlformats.org/officeDocument/2006/relationships/hyperlink" Target="https://www.international-climate-initiative.com/en/nc/details/project/financing-energy-for-lowcarbon-investment-cities-advisory-facility-felicity-17_I_274-2845/?cookieName=search_results&amp;source=single" TargetMode="External"/><Relationship Id="rId12" Type="http://schemas.openxmlformats.org/officeDocument/2006/relationships/hyperlink" Target="https://www.international-climate-initiative.com/en/nc/details/project/climatesmarting-marine-protected-areas-and-coastal-management-in-the-mesoamerican-reef-region-18_II_152-3009/?cookieName=search_results&amp;source=single" TargetMode="External"/><Relationship Id="rId17" Type="http://schemas.openxmlformats.org/officeDocument/2006/relationships/hyperlink" Target="https://www.international-climate-initiative.com/en/nc/details/project/climate-transparency-national-engagement-in-seven-g20-emerging-economies-18_I_324-2960/?cookieName=search_results&amp;source=single" TargetMode="External"/><Relationship Id="rId25" Type="http://schemas.openxmlformats.org/officeDocument/2006/relationships/hyperlink" Target="https://www.iadb.org/es/project/ME-L1166" TargetMode="External"/><Relationship Id="rId2" Type="http://schemas.openxmlformats.org/officeDocument/2006/relationships/hyperlink" Target="https://www.iadb.org/es/project/ME-T1348" TargetMode="External"/><Relationship Id="rId16" Type="http://schemas.openxmlformats.org/officeDocument/2006/relationships/hyperlink" Target="https://www.iadb.org/es/project/ME-T1361" TargetMode="External"/><Relationship Id="rId20" Type="http://schemas.openxmlformats.org/officeDocument/2006/relationships/hyperlink" Target="https://explorer.usaid.gov/aid-dashboard.html" TargetMode="External"/><Relationship Id="rId29" Type="http://schemas.openxmlformats.org/officeDocument/2006/relationships/hyperlink" Target="https://www.thegef.org/sites/default/files/project_documents/12-03-17_PROJECT_Document_PAD_PAPER_2.pdf" TargetMode="External"/><Relationship Id="rId1" Type="http://schemas.openxmlformats.org/officeDocument/2006/relationships/hyperlink" Target="https://www.iadb.org/es/project/ME-L1281" TargetMode="External"/><Relationship Id="rId6" Type="http://schemas.openxmlformats.org/officeDocument/2006/relationships/hyperlink" Target="https://www.giz.de/en/worldwide/67220.html" TargetMode="External"/><Relationship Id="rId11" Type="http://schemas.openxmlformats.org/officeDocument/2006/relationships/hyperlink" Target="https://www.thegef.org/project/sustainable-productive-landscapes" TargetMode="External"/><Relationship Id="rId24" Type="http://schemas.openxmlformats.org/officeDocument/2006/relationships/hyperlink" Target="https://www.iadb.org/es/project/ME-U0006" TargetMode="External"/><Relationship Id="rId32" Type="http://schemas.openxmlformats.org/officeDocument/2006/relationships/table" Target="../tables/table1.xml"/><Relationship Id="rId5" Type="http://schemas.openxmlformats.org/officeDocument/2006/relationships/hyperlink" Target="http://projects.worldbank.org/P151604/?lang=en&amp;tab=financial" TargetMode="External"/><Relationship Id="rId15" Type="http://schemas.openxmlformats.org/officeDocument/2006/relationships/hyperlink" Target="http://iki-alliance.mx/portafolio/preparation-of-an-emissions-trading-system-ets-in-mexico/" TargetMode="External"/><Relationship Id="rId23" Type="http://schemas.openxmlformats.org/officeDocument/2006/relationships/hyperlink" Target="http://idbdocs.iadb.org/wsdocs/getdocument.aspx?docnum=39993297" TargetMode="External"/><Relationship Id="rId28" Type="http://schemas.openxmlformats.org/officeDocument/2006/relationships/hyperlink" Target="https://www.iadb.org/es/project/ME-T1308" TargetMode="External"/><Relationship Id="rId10" Type="http://schemas.openxmlformats.org/officeDocument/2006/relationships/hyperlink" Target="https://www.thegef.org/project/implementation-projects-prioritized-sustainable-and-emerging-cities-program-three-mexican" TargetMode="External"/><Relationship Id="rId19" Type="http://schemas.openxmlformats.org/officeDocument/2006/relationships/hyperlink" Target="https://www.iadb.org/en/news/news-releases/2017-11-14/idb-and-uk-establish-infrastructure-fund%2C11956.html" TargetMode="External"/><Relationship Id="rId31" Type="http://schemas.openxmlformats.org/officeDocument/2006/relationships/printerSettings" Target="../printerSettings/printerSettings1.bin"/><Relationship Id="rId4" Type="http://schemas.openxmlformats.org/officeDocument/2006/relationships/hyperlink" Target="https://www.greenclimate.fund/-/geeref-next" TargetMode="External"/><Relationship Id="rId9" Type="http://schemas.openxmlformats.org/officeDocument/2006/relationships/hyperlink" Target="https://ens.dk/sites/ens.dk/files/Globalcooperation/mexico_cooperation.pdf" TargetMode="External"/><Relationship Id="rId14" Type="http://schemas.openxmlformats.org/officeDocument/2006/relationships/hyperlink" Target="http://iki-alliance.mx/portafolio/enhancing-the-coherence-of-climate-and-energy-policies-in-mexico/" TargetMode="External"/><Relationship Id="rId22" Type="http://schemas.openxmlformats.org/officeDocument/2006/relationships/hyperlink" Target="https://www.iadb.org/es/project/ME-L1192" TargetMode="External"/><Relationship Id="rId27" Type="http://schemas.openxmlformats.org/officeDocument/2006/relationships/hyperlink" Target="http://idbdocs.iadb.org/wsdocs/getdocument.aspx?docnum=39939332" TargetMode="External"/><Relationship Id="rId30" Type="http://schemas.openxmlformats.org/officeDocument/2006/relationships/hyperlink" Target="https://www.giz.de/projektdaten/index.action?request_locale=en_E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hyperlink" Target="http://idbdocs.iadb.org/wsdocs/getdocument.aspx?docnum=39939332" TargetMode="External"/><Relationship Id="rId2" Type="http://schemas.openxmlformats.org/officeDocument/2006/relationships/hyperlink" Target="https://www.iadb.org/es/project/ME-L1181" TargetMode="External"/><Relationship Id="rId1" Type="http://schemas.openxmlformats.org/officeDocument/2006/relationships/hyperlink" Target="https://www.giz.de/en/worldwide/67220.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0"/>
  <sheetViews>
    <sheetView tabSelected="1" zoomScale="60" zoomScaleNormal="60" workbookViewId="0">
      <pane xSplit="1" ySplit="2" topLeftCell="B27" activePane="bottomRight" state="frozen"/>
      <selection activeCell="O5" sqref="O5"/>
      <selection pane="topRight" activeCell="O5" sqref="O5"/>
      <selection pane="bottomLeft" activeCell="O5" sqref="O5"/>
      <selection pane="bottomRight" activeCell="O5" sqref="O5"/>
    </sheetView>
  </sheetViews>
  <sheetFormatPr baseColWidth="10" defaultColWidth="15.7265625" defaultRowHeight="14.5"/>
  <cols>
    <col min="1" max="1" width="46.453125" style="67" customWidth="1"/>
    <col min="2" max="2" width="77.81640625" style="67" customWidth="1"/>
    <col min="3" max="3" width="19.54296875" style="67" customWidth="1"/>
    <col min="4" max="4" width="26.453125" style="67" customWidth="1"/>
    <col min="5" max="5" width="39.453125" style="67" customWidth="1"/>
    <col min="6" max="6" width="19.453125" style="67" customWidth="1"/>
    <col min="7" max="7" width="21.1796875" style="67" customWidth="1"/>
    <col min="8" max="8" width="39.453125" style="67" customWidth="1"/>
    <col min="9" max="9" width="36" style="67" customWidth="1"/>
    <col min="10" max="10" width="14.54296875" style="67" customWidth="1"/>
    <col min="11" max="11" width="24.26953125" style="67" customWidth="1"/>
    <col min="12" max="13" width="41" style="67" customWidth="1"/>
    <col min="14" max="15" width="39.453125" style="67" customWidth="1"/>
    <col min="16" max="16" width="53.81640625" style="67" customWidth="1"/>
    <col min="17" max="17" width="39.453125" style="67" customWidth="1"/>
    <col min="18" max="18" width="17" style="67" customWidth="1"/>
    <col min="19" max="19" width="27.1796875" style="67" customWidth="1"/>
    <col min="20" max="20" width="18.453125" style="67" customWidth="1"/>
    <col min="21" max="23" width="39.453125" style="67" customWidth="1"/>
    <col min="24" max="16384" width="15.7265625" style="67"/>
  </cols>
  <sheetData>
    <row r="1" spans="1:22" ht="29">
      <c r="A1" s="66" t="s">
        <v>171</v>
      </c>
    </row>
    <row r="2" spans="1:22" s="69" customFormat="1" ht="39">
      <c r="A2" s="68" t="s">
        <v>172</v>
      </c>
      <c r="B2" s="68" t="s">
        <v>173</v>
      </c>
      <c r="C2" s="68" t="s">
        <v>174</v>
      </c>
      <c r="D2" s="68" t="s">
        <v>175</v>
      </c>
      <c r="E2" s="68" t="s">
        <v>16</v>
      </c>
      <c r="F2" s="68" t="s">
        <v>176</v>
      </c>
      <c r="G2" s="68" t="s">
        <v>177</v>
      </c>
      <c r="H2" s="68" t="s">
        <v>178</v>
      </c>
      <c r="I2" s="68" t="s">
        <v>179</v>
      </c>
      <c r="J2" s="68" t="s">
        <v>180</v>
      </c>
      <c r="K2" s="68" t="s">
        <v>181</v>
      </c>
      <c r="L2" s="68" t="s">
        <v>182</v>
      </c>
      <c r="M2" s="68" t="s">
        <v>183</v>
      </c>
      <c r="N2" s="68" t="s">
        <v>184</v>
      </c>
      <c r="O2" s="68" t="s">
        <v>185</v>
      </c>
      <c r="P2" s="68" t="s">
        <v>186</v>
      </c>
      <c r="Q2" s="68" t="s">
        <v>187</v>
      </c>
      <c r="R2" s="68" t="s">
        <v>188</v>
      </c>
      <c r="S2" s="68" t="s">
        <v>189</v>
      </c>
      <c r="T2" s="68" t="s">
        <v>190</v>
      </c>
      <c r="U2" s="68" t="s">
        <v>191</v>
      </c>
      <c r="V2" s="68" t="s">
        <v>192</v>
      </c>
    </row>
    <row r="3" spans="1:22" ht="60" customHeight="1">
      <c r="A3" s="70" t="s">
        <v>193</v>
      </c>
      <c r="B3" s="71" t="s">
        <v>194</v>
      </c>
      <c r="C3" s="72">
        <v>43166</v>
      </c>
      <c r="D3" s="73" t="s">
        <v>167</v>
      </c>
      <c r="E3" s="73" t="s">
        <v>195</v>
      </c>
      <c r="F3" s="73" t="s">
        <v>196</v>
      </c>
      <c r="G3" s="71" t="s">
        <v>197</v>
      </c>
      <c r="H3" s="71" t="s">
        <v>198</v>
      </c>
      <c r="I3" s="74">
        <v>535678</v>
      </c>
      <c r="J3" s="71" t="s">
        <v>199</v>
      </c>
      <c r="K3" s="75">
        <v>19.119800982976901</v>
      </c>
      <c r="L3" s="74">
        <f>Table2[[#This Row],[Monto original]]*Table2[[#This Row],[Tipo de cambio]]</f>
        <v>10242056.7509591</v>
      </c>
      <c r="M3" s="76">
        <v>103.97912506205924</v>
      </c>
      <c r="N3" s="74">
        <f>Table2[[#This Row],[Monto en MXN (valor nominal)]]/Table2[[#This Row],[Factor IPI]]*100</f>
        <v>9850108.6105948649</v>
      </c>
      <c r="O3" s="75">
        <v>18.9232294771376</v>
      </c>
      <c r="P3" s="77">
        <f>Table2[[#This Row],[Monto en MXN deflactado]]/Table2[[#This Row],[Tipo de cambio USD (2017)]]</f>
        <v>520529.99846011645</v>
      </c>
      <c r="Q3" s="71" t="s">
        <v>200</v>
      </c>
      <c r="R3" s="71" t="s">
        <v>197</v>
      </c>
      <c r="S3" s="71"/>
      <c r="T3" s="73" t="s">
        <v>201</v>
      </c>
      <c r="U3" s="73" t="s">
        <v>202</v>
      </c>
      <c r="V3" s="78" t="s">
        <v>203</v>
      </c>
    </row>
    <row r="4" spans="1:22" ht="225" customHeight="1">
      <c r="A4" s="70" t="s">
        <v>204</v>
      </c>
      <c r="B4" s="71" t="s">
        <v>205</v>
      </c>
      <c r="C4" s="72">
        <v>43258</v>
      </c>
      <c r="D4" s="73" t="s">
        <v>168</v>
      </c>
      <c r="E4" s="73" t="s">
        <v>206</v>
      </c>
      <c r="F4" s="73" t="s">
        <v>207</v>
      </c>
      <c r="G4" s="71" t="s">
        <v>197</v>
      </c>
      <c r="H4" s="71" t="s">
        <v>208</v>
      </c>
      <c r="I4" s="74">
        <v>14960000</v>
      </c>
      <c r="J4" s="71" t="s">
        <v>199</v>
      </c>
      <c r="K4" s="75">
        <v>19.119800982976901</v>
      </c>
      <c r="L4" s="74">
        <f>Table2[[#This Row],[Monto original]]*Table2[[#This Row],[Tipo de cambio]]</f>
        <v>286032222.70533442</v>
      </c>
      <c r="M4" s="76">
        <v>103.97912506205924</v>
      </c>
      <c r="N4" s="74">
        <f>Table2[[#This Row],[Monto en MXN (valor nominal)]]/Table2[[#This Row],[Factor IPI]]*100</f>
        <v>275086198.82559896</v>
      </c>
      <c r="O4" s="75">
        <v>18.9232294771376</v>
      </c>
      <c r="P4" s="77">
        <f>Table2[[#This Row],[Monto en MXN deflactado]]/Table2[[#This Row],[Tipo de cambio USD (2017)]]</f>
        <v>14536958.35364406</v>
      </c>
      <c r="Q4" s="71" t="s">
        <v>209</v>
      </c>
      <c r="R4" s="71" t="s">
        <v>197</v>
      </c>
      <c r="S4" s="71"/>
      <c r="T4" s="73" t="s">
        <v>201</v>
      </c>
      <c r="U4" s="73" t="s">
        <v>210</v>
      </c>
      <c r="V4" s="78" t="s">
        <v>211</v>
      </c>
    </row>
    <row r="5" spans="1:22" ht="75" customHeight="1">
      <c r="A5" s="70" t="s">
        <v>212</v>
      </c>
      <c r="B5" s="71" t="s">
        <v>213</v>
      </c>
      <c r="C5" s="72">
        <v>43081</v>
      </c>
      <c r="D5" s="73" t="s">
        <v>168</v>
      </c>
      <c r="E5" s="73" t="s">
        <v>206</v>
      </c>
      <c r="F5" s="73" t="s">
        <v>207</v>
      </c>
      <c r="G5" s="71" t="s">
        <v>197</v>
      </c>
      <c r="H5" s="71" t="s">
        <v>214</v>
      </c>
      <c r="I5" s="74">
        <v>15000000</v>
      </c>
      <c r="J5" s="71" t="s">
        <v>199</v>
      </c>
      <c r="K5" s="71">
        <v>18.920000000000002</v>
      </c>
      <c r="L5" s="74">
        <f>Table2[[#This Row],[Monto original]]*Table2[[#This Row],[Tipo de cambio]]</f>
        <v>283800000</v>
      </c>
      <c r="M5" s="79">
        <v>100</v>
      </c>
      <c r="N5" s="74">
        <f>Table2[[#This Row],[Monto en MXN (valor nominal)]]/Table2[[#This Row],[Factor IPI]]*100</f>
        <v>283800000</v>
      </c>
      <c r="O5" s="75">
        <v>18.9232294771376</v>
      </c>
      <c r="P5" s="77">
        <f>Table2[[#This Row],[Monto en MXN deflactado]]/Table2[[#This Row],[Tipo de cambio USD (2017)]]</f>
        <v>14997440.06924809</v>
      </c>
      <c r="Q5" s="71" t="s">
        <v>215</v>
      </c>
      <c r="R5" s="71" t="s">
        <v>197</v>
      </c>
      <c r="S5" s="71"/>
      <c r="T5" s="73" t="s">
        <v>201</v>
      </c>
      <c r="U5" s="73" t="s">
        <v>216</v>
      </c>
      <c r="V5" s="78" t="s">
        <v>203</v>
      </c>
    </row>
    <row r="6" spans="1:22" ht="409.5" customHeight="1">
      <c r="A6" s="70" t="s">
        <v>217</v>
      </c>
      <c r="B6" s="71" t="s">
        <v>218</v>
      </c>
      <c r="C6" s="72">
        <v>42933</v>
      </c>
      <c r="D6" s="73" t="s">
        <v>168</v>
      </c>
      <c r="E6" s="73" t="s">
        <v>206</v>
      </c>
      <c r="F6" s="73" t="s">
        <v>207</v>
      </c>
      <c r="G6" s="71" t="s">
        <v>197</v>
      </c>
      <c r="H6" s="71" t="s">
        <v>208</v>
      </c>
      <c r="I6" s="74">
        <v>20000000</v>
      </c>
      <c r="J6" s="71" t="s">
        <v>199</v>
      </c>
      <c r="K6" s="71">
        <v>18.920000000000002</v>
      </c>
      <c r="L6" s="74">
        <f>Table2[[#This Row],[Monto original]]*Table2[[#This Row],[Tipo de cambio]]</f>
        <v>378400000.00000006</v>
      </c>
      <c r="M6" s="79">
        <v>100</v>
      </c>
      <c r="N6" s="74">
        <f>Table2[[#This Row],[Monto en MXN (valor nominal)]]/Table2[[#This Row],[Factor IPI]]*100</f>
        <v>378400000.00000006</v>
      </c>
      <c r="O6" s="75">
        <v>18.9232294771376</v>
      </c>
      <c r="P6" s="77">
        <f>Table2[[#This Row],[Monto en MXN deflactado]]/Table2[[#This Row],[Tipo de cambio USD (2017)]]</f>
        <v>19996586.758997455</v>
      </c>
      <c r="Q6" s="71" t="s">
        <v>209</v>
      </c>
      <c r="R6" s="71" t="s">
        <v>197</v>
      </c>
      <c r="S6" s="71"/>
      <c r="T6" s="73" t="s">
        <v>201</v>
      </c>
      <c r="U6" s="73" t="s">
        <v>219</v>
      </c>
      <c r="V6" s="78" t="s">
        <v>211</v>
      </c>
    </row>
    <row r="7" spans="1:22" ht="90" customHeight="1">
      <c r="A7" s="70" t="s">
        <v>220</v>
      </c>
      <c r="B7" s="71" t="s">
        <v>221</v>
      </c>
      <c r="C7" s="80" t="s">
        <v>222</v>
      </c>
      <c r="D7" s="73" t="s">
        <v>223</v>
      </c>
      <c r="E7" s="73" t="s">
        <v>224</v>
      </c>
      <c r="F7" s="73" t="s">
        <v>223</v>
      </c>
      <c r="G7" s="71" t="s">
        <v>197</v>
      </c>
      <c r="H7" s="71" t="s">
        <v>225</v>
      </c>
      <c r="I7" s="74">
        <v>600000000</v>
      </c>
      <c r="J7" s="71" t="s">
        <v>199</v>
      </c>
      <c r="K7" s="71">
        <v>18.920000000000002</v>
      </c>
      <c r="L7" s="74">
        <f>Table2[[#This Row],[Monto original]]*Table2[[#This Row],[Tipo de cambio]]</f>
        <v>11352000000.000002</v>
      </c>
      <c r="M7" s="79">
        <v>100</v>
      </c>
      <c r="N7" s="74">
        <f>Table2[[#This Row],[Monto en MXN (valor nominal)]]/Table2[[#This Row],[Factor IPI]]*100</f>
        <v>11352000000.000002</v>
      </c>
      <c r="O7" s="75">
        <v>18.9232294771376</v>
      </c>
      <c r="P7" s="77">
        <f>Table2[[#This Row],[Monto en MXN deflactado]]/Table2[[#This Row],[Tipo de cambio USD (2017)]]</f>
        <v>599897602.76992369</v>
      </c>
      <c r="Q7" s="71" t="s">
        <v>209</v>
      </c>
      <c r="R7" s="71" t="s">
        <v>197</v>
      </c>
      <c r="S7" s="71" t="s">
        <v>226</v>
      </c>
      <c r="T7" s="73" t="s">
        <v>201</v>
      </c>
      <c r="U7" s="73" t="s">
        <v>227</v>
      </c>
      <c r="V7" s="78"/>
    </row>
    <row r="8" spans="1:22" ht="105" customHeight="1">
      <c r="A8" s="70" t="s">
        <v>228</v>
      </c>
      <c r="B8" s="71" t="s">
        <v>229</v>
      </c>
      <c r="C8" s="72">
        <v>43226</v>
      </c>
      <c r="D8" s="73" t="s">
        <v>223</v>
      </c>
      <c r="E8" s="73" t="s">
        <v>230</v>
      </c>
      <c r="F8" s="73" t="s">
        <v>223</v>
      </c>
      <c r="G8" s="71" t="s">
        <v>231</v>
      </c>
      <c r="H8" s="71" t="s">
        <v>232</v>
      </c>
      <c r="I8" s="74">
        <v>1826485</v>
      </c>
      <c r="J8" s="71" t="s">
        <v>199</v>
      </c>
      <c r="K8" s="75">
        <v>19.119800982976901</v>
      </c>
      <c r="L8" s="74">
        <f>Table2[[#This Row],[Monto original]]*Table2[[#This Row],[Tipo de cambio]]</f>
        <v>34922029.698392563</v>
      </c>
      <c r="M8" s="76">
        <v>103.97912506205924</v>
      </c>
      <c r="N8" s="74">
        <f>Table2[[#This Row],[Monto en MXN (valor nominal)]]/Table2[[#This Row],[Factor IPI]]*100</f>
        <v>33585616.033554412</v>
      </c>
      <c r="O8" s="75">
        <v>18.9232294771376</v>
      </c>
      <c r="P8" s="77">
        <f>Table2[[#This Row],[Monto en MXN deflactado]]/Table2[[#This Row],[Tipo de cambio USD (2017)]]</f>
        <v>1774835.3194221635</v>
      </c>
      <c r="Q8" s="71" t="s">
        <v>233</v>
      </c>
      <c r="R8" s="71" t="s">
        <v>197</v>
      </c>
      <c r="S8" s="71" t="s">
        <v>234</v>
      </c>
      <c r="T8" s="73" t="s">
        <v>201</v>
      </c>
      <c r="U8" s="73" t="s">
        <v>235</v>
      </c>
      <c r="V8" s="78" t="s">
        <v>203</v>
      </c>
    </row>
    <row r="9" spans="1:22" ht="60" customHeight="1">
      <c r="A9" s="70" t="s">
        <v>236</v>
      </c>
      <c r="B9" s="71" t="s">
        <v>237</v>
      </c>
      <c r="C9" s="72">
        <v>43264</v>
      </c>
      <c r="D9" s="73" t="s">
        <v>238</v>
      </c>
      <c r="E9" s="73" t="s">
        <v>239</v>
      </c>
      <c r="F9" s="73" t="s">
        <v>223</v>
      </c>
      <c r="G9" s="71" t="s">
        <v>197</v>
      </c>
      <c r="H9" s="71" t="s">
        <v>240</v>
      </c>
      <c r="I9" s="74">
        <v>1000000</v>
      </c>
      <c r="J9" s="71" t="s">
        <v>199</v>
      </c>
      <c r="K9" s="75">
        <v>19.119800982976901</v>
      </c>
      <c r="L9" s="74">
        <f>Table2[[#This Row],[Monto original]]*Table2[[#This Row],[Tipo de cambio]]</f>
        <v>19119800.982976902</v>
      </c>
      <c r="M9" s="76">
        <v>103.97912506205924</v>
      </c>
      <c r="N9" s="74">
        <f>Table2[[#This Row],[Monto en MXN (valor nominal)]]/Table2[[#This Row],[Factor IPI]]*100</f>
        <v>18388114.89475929</v>
      </c>
      <c r="O9" s="75">
        <v>18.9232294771376</v>
      </c>
      <c r="P9" s="77">
        <f>Table2[[#This Row],[Monto en MXN deflactado]]/Table2[[#This Row],[Tipo de cambio USD (2017)]]</f>
        <v>971721.81508315925</v>
      </c>
      <c r="Q9" s="71" t="s">
        <v>200</v>
      </c>
      <c r="R9" s="71" t="s">
        <v>197</v>
      </c>
      <c r="S9" s="81" t="s">
        <v>241</v>
      </c>
      <c r="T9" s="73" t="s">
        <v>201</v>
      </c>
      <c r="U9" s="73" t="s">
        <v>242</v>
      </c>
      <c r="V9" s="78" t="s">
        <v>203</v>
      </c>
    </row>
    <row r="10" spans="1:22" ht="120" customHeight="1">
      <c r="A10" s="70" t="s">
        <v>243</v>
      </c>
      <c r="B10" s="71" t="s">
        <v>244</v>
      </c>
      <c r="C10" s="72">
        <v>42948</v>
      </c>
      <c r="D10" s="73" t="s">
        <v>223</v>
      </c>
      <c r="E10" s="73" t="s">
        <v>224</v>
      </c>
      <c r="F10" s="73" t="s">
        <v>223</v>
      </c>
      <c r="G10" s="82" t="s">
        <v>245</v>
      </c>
      <c r="H10" s="82" t="s">
        <v>246</v>
      </c>
      <c r="I10" s="74">
        <v>4500000</v>
      </c>
      <c r="J10" s="71" t="s">
        <v>247</v>
      </c>
      <c r="K10" s="76">
        <v>21.328343426294801</v>
      </c>
      <c r="L10" s="77">
        <f>Table2[[#This Row],[Monto original]]*Table2[[#This Row],[Tipo de cambio]]</f>
        <v>95977545.418326601</v>
      </c>
      <c r="M10" s="83">
        <v>100</v>
      </c>
      <c r="N10" s="74">
        <f>Table2[[#This Row],[Monto en MXN (valor nominal)]]/Table2[[#This Row],[Factor IPI]]*100</f>
        <v>95977545.418326601</v>
      </c>
      <c r="O10" s="84">
        <v>18.9232294771376</v>
      </c>
      <c r="P10" s="77">
        <f>Table2[[#This Row],[Monto en MXN deflactado]]/Table2[[#This Row],[Tipo de cambio USD (2017)]]</f>
        <v>5071943.2184809363</v>
      </c>
      <c r="Q10" s="71" t="s">
        <v>200</v>
      </c>
      <c r="R10" s="71" t="s">
        <v>248</v>
      </c>
      <c r="S10" s="71" t="s">
        <v>249</v>
      </c>
      <c r="T10" s="73" t="s">
        <v>201</v>
      </c>
      <c r="U10" s="73" t="s">
        <v>250</v>
      </c>
      <c r="V10" s="78" t="s">
        <v>251</v>
      </c>
    </row>
    <row r="11" spans="1:22" ht="180" customHeight="1">
      <c r="A11" s="70" t="s">
        <v>252</v>
      </c>
      <c r="B11" s="71" t="s">
        <v>253</v>
      </c>
      <c r="C11" s="72">
        <v>42979</v>
      </c>
      <c r="D11" s="73" t="s">
        <v>223</v>
      </c>
      <c r="E11" s="73" t="s">
        <v>254</v>
      </c>
      <c r="F11" s="73" t="s">
        <v>196</v>
      </c>
      <c r="G11" s="82" t="s">
        <v>245</v>
      </c>
      <c r="H11" s="82" t="s">
        <v>246</v>
      </c>
      <c r="I11" s="74">
        <v>4000000</v>
      </c>
      <c r="J11" s="71" t="s">
        <v>247</v>
      </c>
      <c r="K11" s="76">
        <v>21.328343426294801</v>
      </c>
      <c r="L11" s="77">
        <f>Table2[[#This Row],[Monto original]]*Table2[[#This Row],[Tipo de cambio]]</f>
        <v>85313373.7051792</v>
      </c>
      <c r="M11" s="83">
        <v>100</v>
      </c>
      <c r="N11" s="74">
        <f>Table2[[#This Row],[Monto en MXN (valor nominal)]]/Table2[[#This Row],[Factor IPI]]*100</f>
        <v>85313373.7051792</v>
      </c>
      <c r="O11" s="84">
        <v>18.9232294771376</v>
      </c>
      <c r="P11" s="77">
        <f>Table2[[#This Row],[Monto en MXN deflactado]]/Table2[[#This Row],[Tipo de cambio USD (2017)]]</f>
        <v>4508393.9719830547</v>
      </c>
      <c r="Q11" s="71" t="s">
        <v>200</v>
      </c>
      <c r="R11" s="71" t="s">
        <v>248</v>
      </c>
      <c r="S11" s="71" t="s">
        <v>255</v>
      </c>
      <c r="T11" s="73" t="s">
        <v>201</v>
      </c>
      <c r="U11" s="73" t="s">
        <v>256</v>
      </c>
      <c r="V11" s="78" t="s">
        <v>251</v>
      </c>
    </row>
    <row r="12" spans="1:22" ht="180" customHeight="1">
      <c r="A12" s="70" t="s">
        <v>257</v>
      </c>
      <c r="B12" s="71" t="s">
        <v>258</v>
      </c>
      <c r="C12" s="72">
        <v>42979</v>
      </c>
      <c r="D12" s="73" t="s">
        <v>223</v>
      </c>
      <c r="E12" s="73" t="s">
        <v>230</v>
      </c>
      <c r="F12" s="73" t="s">
        <v>223</v>
      </c>
      <c r="G12" s="82" t="s">
        <v>245</v>
      </c>
      <c r="H12" s="82" t="s">
        <v>259</v>
      </c>
      <c r="I12" s="74">
        <v>4000000</v>
      </c>
      <c r="J12" s="71" t="s">
        <v>247</v>
      </c>
      <c r="K12" s="76">
        <v>21.328343426294801</v>
      </c>
      <c r="L12" s="77">
        <f>Table2[[#This Row],[Monto original]]*Table2[[#This Row],[Tipo de cambio]]</f>
        <v>85313373.7051792</v>
      </c>
      <c r="M12" s="83">
        <v>100</v>
      </c>
      <c r="N12" s="74">
        <f>Table2[[#This Row],[Monto en MXN (valor nominal)]]/Table2[[#This Row],[Factor IPI]]*100</f>
        <v>85313373.7051792</v>
      </c>
      <c r="O12" s="84">
        <v>18.9232294771376</v>
      </c>
      <c r="P12" s="77">
        <f>Table2[[#This Row],[Monto en MXN deflactado]]/Table2[[#This Row],[Tipo de cambio USD (2017)]]</f>
        <v>4508393.9719830547</v>
      </c>
      <c r="Q12" s="71" t="s">
        <v>200</v>
      </c>
      <c r="R12" s="71" t="s">
        <v>248</v>
      </c>
      <c r="S12" s="71" t="s">
        <v>260</v>
      </c>
      <c r="T12" s="73" t="s">
        <v>201</v>
      </c>
      <c r="U12" s="73" t="s">
        <v>261</v>
      </c>
      <c r="V12" s="78" t="s">
        <v>251</v>
      </c>
    </row>
    <row r="13" spans="1:22" ht="75" customHeight="1">
      <c r="A13" s="70" t="s">
        <v>262</v>
      </c>
      <c r="B13" s="71" t="s">
        <v>263</v>
      </c>
      <c r="C13" s="72">
        <v>42979</v>
      </c>
      <c r="D13" s="73" t="s">
        <v>167</v>
      </c>
      <c r="E13" s="73" t="s">
        <v>264</v>
      </c>
      <c r="F13" s="73" t="s">
        <v>207</v>
      </c>
      <c r="G13" s="82" t="s">
        <v>245</v>
      </c>
      <c r="H13" s="82" t="s">
        <v>246</v>
      </c>
      <c r="I13" s="74">
        <v>2500000</v>
      </c>
      <c r="J13" s="71" t="s">
        <v>247</v>
      </c>
      <c r="K13" s="76">
        <v>21.328343426294801</v>
      </c>
      <c r="L13" s="77">
        <f>Table2[[#This Row],[Monto original]]*Table2[[#This Row],[Tipo de cambio]]</f>
        <v>53320858.565737002</v>
      </c>
      <c r="M13" s="83">
        <v>100</v>
      </c>
      <c r="N13" s="74">
        <f>Table2[[#This Row],[Monto en MXN (valor nominal)]]/Table2[[#This Row],[Factor IPI]]*100</f>
        <v>53320858.565737002</v>
      </c>
      <c r="O13" s="84">
        <v>18.9232294771376</v>
      </c>
      <c r="P13" s="77">
        <f>Table2[[#This Row],[Monto en MXN deflactado]]/Table2[[#This Row],[Tipo de cambio USD (2017)]]</f>
        <v>2817746.2324894089</v>
      </c>
      <c r="Q13" s="71" t="s">
        <v>200</v>
      </c>
      <c r="R13" s="71" t="s">
        <v>248</v>
      </c>
      <c r="S13" s="71" t="s">
        <v>265</v>
      </c>
      <c r="T13" s="73" t="s">
        <v>201</v>
      </c>
      <c r="U13" s="73" t="s">
        <v>266</v>
      </c>
      <c r="V13" s="78" t="s">
        <v>251</v>
      </c>
    </row>
    <row r="14" spans="1:22" ht="105" hidden="1" customHeight="1">
      <c r="A14" s="70" t="s">
        <v>267</v>
      </c>
      <c r="B14" s="71" t="s">
        <v>268</v>
      </c>
      <c r="C14" s="72" t="s">
        <v>269</v>
      </c>
      <c r="D14" s="73" t="s">
        <v>270</v>
      </c>
      <c r="E14" s="73" t="s">
        <v>271</v>
      </c>
      <c r="F14" s="73" t="s">
        <v>223</v>
      </c>
      <c r="G14" s="71" t="s">
        <v>272</v>
      </c>
      <c r="H14" s="82" t="s">
        <v>273</v>
      </c>
      <c r="I14" s="74">
        <v>20000000</v>
      </c>
      <c r="J14" s="71" t="s">
        <v>199</v>
      </c>
      <c r="K14" s="75">
        <v>19.119800982976901</v>
      </c>
      <c r="L14" s="74">
        <f>Table2[[#This Row],[Monto original]]*Table2[[#This Row],[Tipo de cambio]]</f>
        <v>382396019.65953803</v>
      </c>
      <c r="M14" s="76">
        <v>103.97912506205924</v>
      </c>
      <c r="N14" s="74">
        <f>Table2[[#This Row],[Monto en MXN (valor nominal)]]/Table2[[#This Row],[Factor IPI]]*100</f>
        <v>367762297.89518577</v>
      </c>
      <c r="O14" s="75">
        <v>18.9232294771376</v>
      </c>
      <c r="P14" s="77">
        <f>Table2[[#This Row],[Monto en MXN deflactado]]/Table2[[#This Row],[Tipo de cambio USD (2017)]]</f>
        <v>19434436.301663183</v>
      </c>
      <c r="Q14" s="71" t="s">
        <v>274</v>
      </c>
      <c r="R14" s="71" t="s">
        <v>197</v>
      </c>
      <c r="S14" s="71"/>
      <c r="T14" s="73" t="s">
        <v>275</v>
      </c>
      <c r="U14" s="73" t="s">
        <v>276</v>
      </c>
      <c r="V14" s="78" t="s">
        <v>277</v>
      </c>
    </row>
    <row r="15" spans="1:22" ht="180" hidden="1" customHeight="1">
      <c r="A15" s="70" t="s">
        <v>278</v>
      </c>
      <c r="B15" s="71" t="s">
        <v>279</v>
      </c>
      <c r="C15" s="79">
        <v>2017</v>
      </c>
      <c r="D15" s="73" t="s">
        <v>223</v>
      </c>
      <c r="E15" s="73" t="s">
        <v>280</v>
      </c>
      <c r="F15" s="73" t="s">
        <v>223</v>
      </c>
      <c r="G15" s="82" t="s">
        <v>281</v>
      </c>
      <c r="H15" s="71" t="s">
        <v>282</v>
      </c>
      <c r="I15" s="74">
        <v>60000000</v>
      </c>
      <c r="J15" s="71" t="s">
        <v>199</v>
      </c>
      <c r="K15" s="71">
        <v>18.920000000000002</v>
      </c>
      <c r="L15" s="77">
        <f>Table2[[#This Row],[Monto original]]*Table2[[#This Row],[Tipo de cambio]]</f>
        <v>1135200000</v>
      </c>
      <c r="M15" s="83">
        <v>100</v>
      </c>
      <c r="N15" s="74">
        <f>Table2[[#This Row],[Monto en MXN (valor nominal)]]/Table2[[#This Row],[Factor IPI]]*100</f>
        <v>1135200000</v>
      </c>
      <c r="O15" s="84">
        <v>18.9232294771376</v>
      </c>
      <c r="P15" s="77">
        <f>Table2[[#This Row],[Monto en MXN deflactado]]/Table2[[#This Row],[Tipo de cambio USD (2017)]]</f>
        <v>59989760.276992358</v>
      </c>
      <c r="Q15" s="71" t="s">
        <v>283</v>
      </c>
      <c r="R15" s="71" t="s">
        <v>197</v>
      </c>
      <c r="S15" s="71"/>
      <c r="T15" s="73" t="s">
        <v>284</v>
      </c>
      <c r="U15" s="73" t="s">
        <v>285</v>
      </c>
      <c r="V15" s="78" t="s">
        <v>286</v>
      </c>
    </row>
    <row r="16" spans="1:22" ht="165" customHeight="1">
      <c r="A16" s="70" t="s">
        <v>287</v>
      </c>
      <c r="B16" s="71" t="s">
        <v>288</v>
      </c>
      <c r="C16" s="72">
        <v>42970</v>
      </c>
      <c r="D16" s="73" t="s">
        <v>167</v>
      </c>
      <c r="E16" s="73" t="s">
        <v>289</v>
      </c>
      <c r="F16" s="73" t="s">
        <v>223</v>
      </c>
      <c r="G16" s="82" t="s">
        <v>290</v>
      </c>
      <c r="H16" s="71" t="s">
        <v>291</v>
      </c>
      <c r="I16" s="74">
        <v>6000000</v>
      </c>
      <c r="J16" s="71" t="s">
        <v>199</v>
      </c>
      <c r="K16" s="71">
        <v>18.920000000000002</v>
      </c>
      <c r="L16" s="74">
        <f>Table2[[#This Row],[Monto original]]*Table2[[#This Row],[Tipo de cambio]]</f>
        <v>113520000.00000001</v>
      </c>
      <c r="M16" s="79">
        <v>100</v>
      </c>
      <c r="N16" s="74">
        <f>Table2[[#This Row],[Monto en MXN (valor nominal)]]/Table2[[#This Row],[Factor IPI]]*100</f>
        <v>113520000.00000003</v>
      </c>
      <c r="O16" s="75">
        <v>18.9232294771376</v>
      </c>
      <c r="P16" s="77">
        <f>Table2[[#This Row],[Monto en MXN deflactado]]/Table2[[#This Row],[Tipo de cambio USD (2017)]]</f>
        <v>5998976.0276992368</v>
      </c>
      <c r="Q16" s="71" t="s">
        <v>233</v>
      </c>
      <c r="R16" s="71" t="s">
        <v>292</v>
      </c>
      <c r="S16" s="71" t="s">
        <v>293</v>
      </c>
      <c r="T16" s="73" t="s">
        <v>201</v>
      </c>
      <c r="U16" s="73" t="s">
        <v>294</v>
      </c>
      <c r="V16" s="78" t="s">
        <v>295</v>
      </c>
    </row>
    <row r="17" spans="1:22" ht="120" customHeight="1">
      <c r="A17" s="70" t="s">
        <v>296</v>
      </c>
      <c r="B17" s="71" t="s">
        <v>297</v>
      </c>
      <c r="C17" s="72">
        <v>42917</v>
      </c>
      <c r="D17" s="73" t="s">
        <v>223</v>
      </c>
      <c r="E17" s="73" t="s">
        <v>280</v>
      </c>
      <c r="F17" s="73" t="s">
        <v>223</v>
      </c>
      <c r="G17" s="82" t="s">
        <v>231</v>
      </c>
      <c r="H17" s="71" t="s">
        <v>298</v>
      </c>
      <c r="I17" s="74">
        <v>13761468</v>
      </c>
      <c r="J17" s="85" t="s">
        <v>199</v>
      </c>
      <c r="K17" s="71">
        <v>18.920000000000002</v>
      </c>
      <c r="L17" s="74">
        <f>Table2[[#This Row],[Monto original]]*Table2[[#This Row],[Tipo de cambio]]</f>
        <v>260366974.56000003</v>
      </c>
      <c r="M17" s="79">
        <v>100</v>
      </c>
      <c r="N17" s="74">
        <f>Table2[[#This Row],[Monto en MXN (valor nominal)]]/Table2[[#This Row],[Factor IPI]]*100</f>
        <v>260366974.56000006</v>
      </c>
      <c r="O17" s="75">
        <v>18.9232294771376</v>
      </c>
      <c r="P17" s="77">
        <f>Table2[[#This Row],[Monto en MXN deflactado]]/Table2[[#This Row],[Tipo de cambio USD (2017)]]</f>
        <v>13759119.439658361</v>
      </c>
      <c r="Q17" s="71" t="s">
        <v>233</v>
      </c>
      <c r="R17" s="71" t="s">
        <v>197</v>
      </c>
      <c r="S17" s="71" t="s">
        <v>299</v>
      </c>
      <c r="T17" s="73" t="s">
        <v>201</v>
      </c>
      <c r="U17" s="73" t="s">
        <v>300</v>
      </c>
      <c r="V17" s="78" t="s">
        <v>203</v>
      </c>
    </row>
    <row r="18" spans="1:22" ht="409.5" hidden="1" customHeight="1">
      <c r="A18" s="70" t="s">
        <v>301</v>
      </c>
      <c r="B18" s="71" t="s">
        <v>302</v>
      </c>
      <c r="C18" s="72">
        <v>42828</v>
      </c>
      <c r="D18" s="73" t="s">
        <v>168</v>
      </c>
      <c r="E18" s="73" t="s">
        <v>303</v>
      </c>
      <c r="F18" s="73" t="s">
        <v>207</v>
      </c>
      <c r="G18" s="71" t="s">
        <v>272</v>
      </c>
      <c r="H18" s="71" t="s">
        <v>304</v>
      </c>
      <c r="I18" s="74">
        <v>265000000</v>
      </c>
      <c r="J18" s="71" t="s">
        <v>199</v>
      </c>
      <c r="K18" s="71">
        <v>18.920000000000002</v>
      </c>
      <c r="L18" s="74">
        <f>Table2[[#This Row],[Monto original]]*Table2[[#This Row],[Tipo de cambio]]</f>
        <v>5013800000</v>
      </c>
      <c r="M18" s="79">
        <v>100</v>
      </c>
      <c r="N18" s="74">
        <f>Table2[[#This Row],[Monto en MXN (valor nominal)]]/Table2[[#This Row],[Factor IPI]]*100</f>
        <v>5013800000</v>
      </c>
      <c r="O18" s="75">
        <v>18.9232294771376</v>
      </c>
      <c r="P18" s="77">
        <f>Table2[[#This Row],[Monto en MXN deflactado]]/Table2[[#This Row],[Tipo de cambio USD (2017)]]</f>
        <v>264954774.55671623</v>
      </c>
      <c r="Q18" s="71" t="s">
        <v>305</v>
      </c>
      <c r="R18" s="71" t="s">
        <v>306</v>
      </c>
      <c r="S18" s="71"/>
      <c r="T18" s="73" t="s">
        <v>307</v>
      </c>
      <c r="U18" s="73" t="s">
        <v>308</v>
      </c>
      <c r="V18" s="78" t="s">
        <v>203</v>
      </c>
    </row>
    <row r="19" spans="1:22" ht="72.5">
      <c r="A19" s="70" t="s">
        <v>309</v>
      </c>
      <c r="B19" s="71" t="s">
        <v>310</v>
      </c>
      <c r="C19" s="72">
        <v>43110</v>
      </c>
      <c r="D19" s="73" t="s">
        <v>168</v>
      </c>
      <c r="E19" s="73" t="s">
        <v>27</v>
      </c>
      <c r="F19" s="73" t="s">
        <v>207</v>
      </c>
      <c r="G19" s="82" t="s">
        <v>231</v>
      </c>
      <c r="H19" s="71" t="s">
        <v>298</v>
      </c>
      <c r="I19" s="86">
        <v>5790000</v>
      </c>
      <c r="J19" s="71" t="s">
        <v>199</v>
      </c>
      <c r="K19" s="75">
        <v>19.119800982976901</v>
      </c>
      <c r="L19" s="74">
        <f>Table2[[#This Row],[Monto original]]*Table2[[#This Row],[Tipo de cambio]]</f>
        <v>110703647.69143626</v>
      </c>
      <c r="M19" s="76">
        <v>103.97912506205924</v>
      </c>
      <c r="N19" s="74">
        <f>Table2[[#This Row],[Monto en MXN (valor nominal)]]/Table2[[#This Row],[Factor IPI]]*100</f>
        <v>106467185.24065627</v>
      </c>
      <c r="O19" s="75">
        <v>18.9232294771376</v>
      </c>
      <c r="P19" s="77">
        <f>Table2[[#This Row],[Monto en MXN deflactado]]/Table2[[#This Row],[Tipo de cambio USD (2017)]]</f>
        <v>5626269.3093314907</v>
      </c>
      <c r="Q19" s="71" t="s">
        <v>311</v>
      </c>
      <c r="R19" s="71" t="s">
        <v>312</v>
      </c>
      <c r="S19" s="71" t="s">
        <v>313</v>
      </c>
      <c r="T19" s="73" t="s">
        <v>201</v>
      </c>
      <c r="U19" s="87" t="s">
        <v>314</v>
      </c>
      <c r="V19" s="78" t="s">
        <v>203</v>
      </c>
    </row>
    <row r="20" spans="1:22" ht="90" customHeight="1">
      <c r="A20" s="70" t="s">
        <v>315</v>
      </c>
      <c r="B20" s="88" t="s">
        <v>316</v>
      </c>
      <c r="C20" s="72">
        <v>43147</v>
      </c>
      <c r="D20" s="73" t="s">
        <v>317</v>
      </c>
      <c r="E20" s="73" t="s">
        <v>318</v>
      </c>
      <c r="F20" s="73" t="s">
        <v>223</v>
      </c>
      <c r="G20" s="82" t="s">
        <v>231</v>
      </c>
      <c r="H20" s="71" t="s">
        <v>298</v>
      </c>
      <c r="I20" s="86">
        <v>21862385</v>
      </c>
      <c r="J20" s="71" t="s">
        <v>199</v>
      </c>
      <c r="K20" s="75">
        <v>19.119800982976901</v>
      </c>
      <c r="L20" s="74">
        <f>Table2[[#This Row],[Monto original]]*Table2[[#This Row],[Tipo de cambio]]</f>
        <v>418004450.21321946</v>
      </c>
      <c r="M20" s="76">
        <v>103.97912506205924</v>
      </c>
      <c r="N20" s="74">
        <f>Table2[[#This Row],[Monto en MXN (valor nominal)]]/Table2[[#This Row],[Factor IPI]]*100</f>
        <v>402008047.25346202</v>
      </c>
      <c r="O20" s="75">
        <v>18.9232294771376</v>
      </c>
      <c r="P20" s="77">
        <f>Table2[[#This Row],[Monto en MXN deflactado]]/Table2[[#This Row],[Tipo de cambio USD (2017)]]</f>
        <v>21244156.434246831</v>
      </c>
      <c r="Q20" s="71" t="s">
        <v>209</v>
      </c>
      <c r="R20" s="71" t="s">
        <v>312</v>
      </c>
      <c r="S20" s="71" t="s">
        <v>319</v>
      </c>
      <c r="T20" s="73" t="s">
        <v>201</v>
      </c>
      <c r="U20" s="73" t="s">
        <v>320</v>
      </c>
      <c r="V20" s="78" t="s">
        <v>203</v>
      </c>
    </row>
    <row r="21" spans="1:22" ht="75" customHeight="1">
      <c r="A21" s="70" t="s">
        <v>321</v>
      </c>
      <c r="B21" s="71" t="s">
        <v>322</v>
      </c>
      <c r="C21" s="72">
        <v>43045</v>
      </c>
      <c r="D21" s="73" t="s">
        <v>323</v>
      </c>
      <c r="E21" s="73" t="s">
        <v>324</v>
      </c>
      <c r="F21" s="73" t="s">
        <v>223</v>
      </c>
      <c r="G21" s="82" t="s">
        <v>231</v>
      </c>
      <c r="H21" s="71" t="s">
        <v>298</v>
      </c>
      <c r="I21" s="86">
        <v>4429223</v>
      </c>
      <c r="J21" s="71" t="s">
        <v>199</v>
      </c>
      <c r="K21" s="71">
        <v>18.920000000000002</v>
      </c>
      <c r="L21" s="74">
        <f>Table2[[#This Row],[Monto original]]*Table2[[#This Row],[Tipo de cambio]]</f>
        <v>83800899.160000011</v>
      </c>
      <c r="M21" s="79">
        <v>100</v>
      </c>
      <c r="N21" s="74">
        <f>Table2[[#This Row],[Monto en MXN (valor nominal)]]/Table2[[#This Row],[Factor IPI]]*100</f>
        <v>83800899.160000011</v>
      </c>
      <c r="O21" s="75">
        <v>18.9232294771376</v>
      </c>
      <c r="P21" s="77">
        <f>Table2[[#This Row],[Monto en MXN deflactado]]/Table2[[#This Row],[Tipo de cambio USD (2017)]]</f>
        <v>4428467.0997223491</v>
      </c>
      <c r="Q21" s="71" t="s">
        <v>209</v>
      </c>
      <c r="R21" s="71" t="s">
        <v>325</v>
      </c>
      <c r="S21" s="71" t="s">
        <v>326</v>
      </c>
      <c r="T21" s="73" t="s">
        <v>201</v>
      </c>
      <c r="U21" s="73" t="s">
        <v>327</v>
      </c>
      <c r="V21" s="78" t="s">
        <v>203</v>
      </c>
    </row>
    <row r="22" spans="1:22" ht="150" hidden="1" customHeight="1">
      <c r="A22" s="70" t="s">
        <v>328</v>
      </c>
      <c r="B22" s="71" t="s">
        <v>329</v>
      </c>
      <c r="C22" s="72">
        <v>43252</v>
      </c>
      <c r="D22" s="73" t="s">
        <v>330</v>
      </c>
      <c r="E22" s="73" t="s">
        <v>331</v>
      </c>
      <c r="F22" s="73" t="s">
        <v>196</v>
      </c>
      <c r="G22" s="82" t="s">
        <v>245</v>
      </c>
      <c r="H22" s="82" t="s">
        <v>246</v>
      </c>
      <c r="I22" s="74">
        <v>1934558</v>
      </c>
      <c r="J22" s="71" t="s">
        <v>247</v>
      </c>
      <c r="K22" s="76">
        <v>23.045488721804499</v>
      </c>
      <c r="L22" s="77">
        <f>Table2[[#This Row],[Monto original]]*Table2[[#This Row],[Tipo de cambio]]</f>
        <v>44582834.570676669</v>
      </c>
      <c r="M22" s="84">
        <v>103.9791</v>
      </c>
      <c r="N22" s="74">
        <f>Table2[[#This Row],[Monto en MXN (valor nominal)]]/Table2[[#This Row],[Factor IPI]]*100</f>
        <v>42876726.737081461</v>
      </c>
      <c r="O22" s="84">
        <v>18.9232294771376</v>
      </c>
      <c r="P22" s="77">
        <f>Table2[[#This Row],[Monto en MXN deflactado]]/Table2[[#This Row],[Tipo de cambio USD (2017)]]</f>
        <v>2265825.0162258856</v>
      </c>
      <c r="Q22" s="71" t="s">
        <v>200</v>
      </c>
      <c r="R22" s="71" t="s">
        <v>332</v>
      </c>
      <c r="S22" s="71" t="s">
        <v>333</v>
      </c>
      <c r="T22" s="73" t="s">
        <v>334</v>
      </c>
      <c r="U22" s="73" t="s">
        <v>335</v>
      </c>
      <c r="V22" s="78" t="s">
        <v>251</v>
      </c>
    </row>
    <row r="23" spans="1:22" ht="120" hidden="1" customHeight="1">
      <c r="A23" s="89" t="s">
        <v>336</v>
      </c>
      <c r="B23" s="71" t="s">
        <v>337</v>
      </c>
      <c r="C23" s="90">
        <v>42795</v>
      </c>
      <c r="D23" s="73" t="s">
        <v>223</v>
      </c>
      <c r="E23" s="73" t="s">
        <v>338</v>
      </c>
      <c r="F23" s="73" t="s">
        <v>196</v>
      </c>
      <c r="G23" s="82" t="s">
        <v>245</v>
      </c>
      <c r="H23" s="82" t="s">
        <v>246</v>
      </c>
      <c r="I23" s="86">
        <v>4859950</v>
      </c>
      <c r="J23" s="71" t="s">
        <v>247</v>
      </c>
      <c r="K23" s="76">
        <v>21.328343426294801</v>
      </c>
      <c r="L23" s="77">
        <f>Table2[[#This Row],[Monto original]]*Table2[[#This Row],[Tipo de cambio]]</f>
        <v>103654682.63462141</v>
      </c>
      <c r="M23" s="83">
        <v>100</v>
      </c>
      <c r="N23" s="74">
        <f>Table2[[#This Row],[Monto en MXN (valor nominal)]]/Table2[[#This Row],[Factor IPI]]*100</f>
        <v>103654682.63462141</v>
      </c>
      <c r="O23" s="84">
        <v>18.9232294771376</v>
      </c>
      <c r="P23" s="77">
        <f>Table2[[#This Row],[Monto en MXN deflactado]]/Table2[[#This Row],[Tipo de cambio USD (2017)]]</f>
        <v>5477642.3210347611</v>
      </c>
      <c r="Q23" s="71" t="s">
        <v>200</v>
      </c>
      <c r="R23" s="71" t="s">
        <v>248</v>
      </c>
      <c r="S23" s="71" t="s">
        <v>339</v>
      </c>
      <c r="T23" s="81" t="s">
        <v>340</v>
      </c>
      <c r="U23" s="73" t="s">
        <v>341</v>
      </c>
      <c r="V23" s="78" t="s">
        <v>251</v>
      </c>
    </row>
    <row r="24" spans="1:22" ht="225" hidden="1" customHeight="1">
      <c r="A24" s="70" t="s">
        <v>342</v>
      </c>
      <c r="B24" s="81" t="s">
        <v>343</v>
      </c>
      <c r="C24" s="90">
        <v>43101</v>
      </c>
      <c r="D24" s="73" t="s">
        <v>167</v>
      </c>
      <c r="E24" s="73" t="s">
        <v>289</v>
      </c>
      <c r="F24" s="73" t="s">
        <v>196</v>
      </c>
      <c r="G24" s="82" t="s">
        <v>245</v>
      </c>
      <c r="H24" s="82" t="s">
        <v>246</v>
      </c>
      <c r="I24" s="86">
        <v>5055068</v>
      </c>
      <c r="J24" s="71" t="s">
        <v>247</v>
      </c>
      <c r="K24" s="76">
        <v>23.045488721804499</v>
      </c>
      <c r="L24" s="77">
        <f>Table2[[#This Row],[Monto original]]*Table2[[#This Row],[Tipo de cambio]]</f>
        <v>116496512.58195482</v>
      </c>
      <c r="M24" s="84">
        <v>103.9791</v>
      </c>
      <c r="N24" s="74">
        <f>Table2[[#This Row],[Monto en MXN (valor nominal)]]/Table2[[#This Row],[Factor IPI]]*100</f>
        <v>112038392.89045089</v>
      </c>
      <c r="O24" s="84">
        <v>18.9232294771376</v>
      </c>
      <c r="P24" s="77">
        <f>Table2[[#This Row],[Monto en MXN deflactado]]/Table2[[#This Row],[Tipo de cambio USD (2017)]]</f>
        <v>5920680.3482361119</v>
      </c>
      <c r="Q24" s="71" t="s">
        <v>200</v>
      </c>
      <c r="R24" s="71" t="s">
        <v>344</v>
      </c>
      <c r="S24" s="71" t="s">
        <v>345</v>
      </c>
      <c r="T24" s="71" t="s">
        <v>346</v>
      </c>
      <c r="U24" s="73" t="s">
        <v>341</v>
      </c>
      <c r="V24" s="78" t="s">
        <v>251</v>
      </c>
    </row>
    <row r="25" spans="1:22" ht="240" hidden="1" customHeight="1">
      <c r="A25" s="70" t="s">
        <v>347</v>
      </c>
      <c r="B25" s="71" t="s">
        <v>348</v>
      </c>
      <c r="C25" s="90">
        <v>43009</v>
      </c>
      <c r="D25" s="73" t="s">
        <v>168</v>
      </c>
      <c r="E25" s="73" t="s">
        <v>349</v>
      </c>
      <c r="F25" s="73" t="s">
        <v>207</v>
      </c>
      <c r="G25" s="82" t="s">
        <v>245</v>
      </c>
      <c r="H25" s="82" t="s">
        <v>246</v>
      </c>
      <c r="I25" s="86">
        <v>4000000</v>
      </c>
      <c r="J25" s="71" t="s">
        <v>247</v>
      </c>
      <c r="K25" s="76">
        <v>21.328343426294801</v>
      </c>
      <c r="L25" s="77">
        <f>Table2[[#This Row],[Monto original]]*Table2[[#This Row],[Tipo de cambio]]</f>
        <v>85313373.7051792</v>
      </c>
      <c r="M25" s="83">
        <v>100</v>
      </c>
      <c r="N25" s="74">
        <f>Table2[[#This Row],[Monto en MXN (valor nominal)]]/Table2[[#This Row],[Factor IPI]]*100</f>
        <v>85313373.7051792</v>
      </c>
      <c r="O25" s="84">
        <v>18.9232294771376</v>
      </c>
      <c r="P25" s="77">
        <f>Table2[[#This Row],[Monto en MXN deflactado]]/Table2[[#This Row],[Tipo de cambio USD (2017)]]</f>
        <v>4508393.9719830547</v>
      </c>
      <c r="Q25" s="71" t="s">
        <v>200</v>
      </c>
      <c r="R25" s="71" t="s">
        <v>248</v>
      </c>
      <c r="S25" s="71" t="s">
        <v>350</v>
      </c>
      <c r="T25" s="71" t="s">
        <v>351</v>
      </c>
      <c r="U25" s="73" t="s">
        <v>352</v>
      </c>
      <c r="V25" s="78" t="s">
        <v>251</v>
      </c>
    </row>
    <row r="26" spans="1:22" ht="165" hidden="1" customHeight="1">
      <c r="A26" s="70" t="s">
        <v>353</v>
      </c>
      <c r="B26" s="81" t="s">
        <v>354</v>
      </c>
      <c r="C26" s="90">
        <v>42795</v>
      </c>
      <c r="D26" s="73" t="s">
        <v>223</v>
      </c>
      <c r="E26" s="73" t="s">
        <v>355</v>
      </c>
      <c r="F26" s="73" t="s">
        <v>207</v>
      </c>
      <c r="G26" s="82" t="s">
        <v>245</v>
      </c>
      <c r="H26" s="82" t="s">
        <v>246</v>
      </c>
      <c r="I26" s="86">
        <v>5600000</v>
      </c>
      <c r="J26" s="71" t="s">
        <v>247</v>
      </c>
      <c r="K26" s="76">
        <v>21.328343426294801</v>
      </c>
      <c r="L26" s="77">
        <f>Table2[[#This Row],[Monto original]]*Table2[[#This Row],[Tipo de cambio]]</f>
        <v>119438723.18725088</v>
      </c>
      <c r="M26" s="83">
        <v>100</v>
      </c>
      <c r="N26" s="74">
        <f>Table2[[#This Row],[Monto en MXN (valor nominal)]]/Table2[[#This Row],[Factor IPI]]*100</f>
        <v>119438723.18725088</v>
      </c>
      <c r="O26" s="84">
        <v>18.9232294771376</v>
      </c>
      <c r="P26" s="77">
        <f>Table2[[#This Row],[Monto en MXN deflactado]]/Table2[[#This Row],[Tipo de cambio USD (2017)]]</f>
        <v>6311751.5607762765</v>
      </c>
      <c r="Q26" s="71" t="s">
        <v>200</v>
      </c>
      <c r="R26" s="71" t="s">
        <v>248</v>
      </c>
      <c r="S26" s="71" t="s">
        <v>356</v>
      </c>
      <c r="T26" s="71" t="s">
        <v>357</v>
      </c>
      <c r="U26" s="91" t="s">
        <v>358</v>
      </c>
      <c r="V26" s="78" t="s">
        <v>251</v>
      </c>
    </row>
    <row r="27" spans="1:22" ht="60" customHeight="1">
      <c r="A27" s="70" t="s">
        <v>359</v>
      </c>
      <c r="B27" s="71" t="s">
        <v>360</v>
      </c>
      <c r="C27" s="92" t="s">
        <v>361</v>
      </c>
      <c r="D27" s="73" t="s">
        <v>223</v>
      </c>
      <c r="E27" s="73" t="s">
        <v>230</v>
      </c>
      <c r="F27" s="73" t="s">
        <v>223</v>
      </c>
      <c r="G27" s="82" t="s">
        <v>259</v>
      </c>
      <c r="H27" s="82" t="s">
        <v>259</v>
      </c>
      <c r="I27" s="86">
        <v>1300000</v>
      </c>
      <c r="J27" s="71" t="s">
        <v>247</v>
      </c>
      <c r="K27" s="76">
        <v>23.045488721804499</v>
      </c>
      <c r="L27" s="77">
        <f>Table2[[#This Row],[Monto original]]*Table2[[#This Row],[Tipo de cambio]]</f>
        <v>29959135.338345848</v>
      </c>
      <c r="M27" s="84">
        <v>103.9791</v>
      </c>
      <c r="N27" s="74">
        <f>Table2[[#This Row],[Monto en MXN (valor nominal)]]/Table2[[#This Row],[Factor IPI]]*100</f>
        <v>28812651.136955258</v>
      </c>
      <c r="O27" s="84">
        <v>18.9232294771376</v>
      </c>
      <c r="P27" s="77">
        <f>Table2[[#This Row],[Monto en MXN deflactado]]/Table2[[#This Row],[Tipo de cambio USD (2017)]]</f>
        <v>1522607.500573077</v>
      </c>
      <c r="Q27" s="71" t="s">
        <v>200</v>
      </c>
      <c r="R27" s="71" t="s">
        <v>248</v>
      </c>
      <c r="S27" s="71" t="s">
        <v>362</v>
      </c>
      <c r="T27" s="73" t="s">
        <v>201</v>
      </c>
      <c r="U27" s="73" t="s">
        <v>363</v>
      </c>
      <c r="V27" s="78" t="s">
        <v>364</v>
      </c>
    </row>
    <row r="28" spans="1:22" ht="165" hidden="1" customHeight="1">
      <c r="A28" s="70" t="s">
        <v>365</v>
      </c>
      <c r="B28" s="81" t="s">
        <v>366</v>
      </c>
      <c r="C28" s="90">
        <v>43160</v>
      </c>
      <c r="D28" s="73" t="s">
        <v>223</v>
      </c>
      <c r="E28" s="73" t="s">
        <v>230</v>
      </c>
      <c r="F28" s="73" t="s">
        <v>223</v>
      </c>
      <c r="G28" s="82" t="s">
        <v>245</v>
      </c>
      <c r="H28" s="82" t="s">
        <v>246</v>
      </c>
      <c r="I28" s="86">
        <v>2499979.2999999998</v>
      </c>
      <c r="J28" s="71" t="s">
        <v>247</v>
      </c>
      <c r="K28" s="76">
        <v>23.045488721804499</v>
      </c>
      <c r="L28" s="77">
        <f>Table2[[#This Row],[Monto original]]*Table2[[#This Row],[Tipo de cambio]]</f>
        <v>57613244.762894705</v>
      </c>
      <c r="M28" s="84">
        <v>103.9791</v>
      </c>
      <c r="N28" s="74">
        <f>Table2[[#This Row],[Monto en MXN (valor nominal)]]/Table2[[#This Row],[Factor IPI]]*100</f>
        <v>55408485.708084315</v>
      </c>
      <c r="O28" s="84">
        <v>18.9232294771376</v>
      </c>
      <c r="P28" s="77">
        <f>Table2[[#This Row],[Monto en MXN deflactado]]/Table2[[#This Row],[Tipo de cambio USD (2017)]]</f>
        <v>2928067.1026595621</v>
      </c>
      <c r="Q28" s="71" t="s">
        <v>200</v>
      </c>
      <c r="R28" s="71" t="s">
        <v>248</v>
      </c>
      <c r="S28" s="71" t="s">
        <v>234</v>
      </c>
      <c r="T28" s="81" t="s">
        <v>367</v>
      </c>
      <c r="U28" s="91" t="s">
        <v>368</v>
      </c>
      <c r="V28" s="78" t="s">
        <v>251</v>
      </c>
    </row>
    <row r="29" spans="1:22" ht="105" hidden="1" customHeight="1">
      <c r="A29" s="70" t="s">
        <v>369</v>
      </c>
      <c r="B29" s="71" t="s">
        <v>370</v>
      </c>
      <c r="C29" s="90">
        <v>43191</v>
      </c>
      <c r="D29" s="73" t="s">
        <v>238</v>
      </c>
      <c r="E29" s="73" t="s">
        <v>239</v>
      </c>
      <c r="F29" s="73" t="s">
        <v>207</v>
      </c>
      <c r="G29" s="82" t="s">
        <v>245</v>
      </c>
      <c r="H29" s="82" t="s">
        <v>246</v>
      </c>
      <c r="I29" s="86">
        <v>1745000</v>
      </c>
      <c r="J29" s="71" t="s">
        <v>247</v>
      </c>
      <c r="K29" s="76">
        <v>23.045488721804499</v>
      </c>
      <c r="L29" s="77">
        <f>Table2[[#This Row],[Monto original]]*Table2[[#This Row],[Tipo de cambio]]</f>
        <v>40214377.819548853</v>
      </c>
      <c r="M29" s="84">
        <v>103.9791</v>
      </c>
      <c r="N29" s="74">
        <f>Table2[[#This Row],[Monto en MXN (valor nominal)]]/Table2[[#This Row],[Factor IPI]]*100</f>
        <v>38675443.256913029</v>
      </c>
      <c r="O29" s="84">
        <v>18.9232294771376</v>
      </c>
      <c r="P29" s="77">
        <f>Table2[[#This Row],[Monto en MXN deflactado]]/Table2[[#This Row],[Tipo de cambio USD (2017)]]</f>
        <v>2043807.7603846309</v>
      </c>
      <c r="Q29" s="71" t="s">
        <v>200</v>
      </c>
      <c r="R29" s="93" t="s">
        <v>371</v>
      </c>
      <c r="S29" s="71"/>
      <c r="T29" s="71" t="s">
        <v>372</v>
      </c>
      <c r="U29" s="73"/>
      <c r="V29" s="78" t="s">
        <v>251</v>
      </c>
    </row>
    <row r="30" spans="1:22" ht="195" customHeight="1">
      <c r="A30" s="70" t="s">
        <v>373</v>
      </c>
      <c r="B30" s="71" t="s">
        <v>374</v>
      </c>
      <c r="C30" s="94">
        <v>2017</v>
      </c>
      <c r="D30" s="73" t="s">
        <v>168</v>
      </c>
      <c r="E30" s="73" t="s">
        <v>375</v>
      </c>
      <c r="F30" s="73" t="s">
        <v>207</v>
      </c>
      <c r="G30" s="82" t="s">
        <v>376</v>
      </c>
      <c r="H30" s="82" t="s">
        <v>376</v>
      </c>
      <c r="I30" s="95">
        <v>373150</v>
      </c>
      <c r="J30" s="71" t="s">
        <v>199</v>
      </c>
      <c r="K30" s="71">
        <v>18.920000000000002</v>
      </c>
      <c r="L30" s="74">
        <f>Table2[[#This Row],[Monto original]]*Table2[[#This Row],[Tipo de cambio]]</f>
        <v>7059998.0000000009</v>
      </c>
      <c r="M30" s="79">
        <v>100</v>
      </c>
      <c r="N30" s="74">
        <f>Table2[[#This Row],[Monto en MXN (valor nominal)]]/Table2[[#This Row],[Factor IPI]]*100</f>
        <v>7059998.0000000009</v>
      </c>
      <c r="O30" s="75">
        <v>18.9232294771376</v>
      </c>
      <c r="P30" s="77">
        <f>Table2[[#This Row],[Monto en MXN deflactado]]/Table2[[#This Row],[Tipo de cambio USD (2017)]]</f>
        <v>373086.31745599501</v>
      </c>
      <c r="Q30" s="71" t="s">
        <v>200</v>
      </c>
      <c r="R30" s="93" t="s">
        <v>376</v>
      </c>
      <c r="S30" s="71" t="s">
        <v>377</v>
      </c>
      <c r="T30" s="73" t="s">
        <v>201</v>
      </c>
      <c r="U30" s="87" t="s">
        <v>378</v>
      </c>
      <c r="V30" s="78"/>
    </row>
    <row r="31" spans="1:22" ht="90" customHeight="1">
      <c r="A31" s="70" t="s">
        <v>379</v>
      </c>
      <c r="B31" s="71" t="s">
        <v>380</v>
      </c>
      <c r="C31" s="90">
        <v>42917</v>
      </c>
      <c r="D31" s="73" t="s">
        <v>167</v>
      </c>
      <c r="E31" s="73" t="s">
        <v>289</v>
      </c>
      <c r="F31" s="73" t="s">
        <v>196</v>
      </c>
      <c r="G31" s="82" t="s">
        <v>376</v>
      </c>
      <c r="H31" s="82" t="s">
        <v>376</v>
      </c>
      <c r="I31" s="86">
        <v>6250</v>
      </c>
      <c r="J31" s="71" t="s">
        <v>199</v>
      </c>
      <c r="K31" s="71">
        <v>18.920000000000002</v>
      </c>
      <c r="L31" s="74">
        <f>Table2[[#This Row],[Monto original]]*Table2[[#This Row],[Tipo de cambio]]</f>
        <v>118250.00000000001</v>
      </c>
      <c r="M31" s="79">
        <v>100</v>
      </c>
      <c r="N31" s="74">
        <f>Table2[[#This Row],[Monto en MXN (valor nominal)]]/Table2[[#This Row],[Factor IPI]]*100</f>
        <v>118250.00000000003</v>
      </c>
      <c r="O31" s="75">
        <v>18.9232294771376</v>
      </c>
      <c r="P31" s="77">
        <f>Table2[[#This Row],[Monto en MXN deflactado]]/Table2[[#This Row],[Tipo de cambio USD (2017)]]</f>
        <v>6248.9333621867054</v>
      </c>
      <c r="Q31" s="71" t="s">
        <v>233</v>
      </c>
      <c r="R31" s="93" t="s">
        <v>381</v>
      </c>
      <c r="S31" s="71" t="s">
        <v>382</v>
      </c>
      <c r="T31" s="73" t="s">
        <v>201</v>
      </c>
      <c r="U31" s="73" t="s">
        <v>378</v>
      </c>
      <c r="V31" s="78"/>
    </row>
    <row r="32" spans="1:22" ht="150" customHeight="1">
      <c r="A32" s="70" t="s">
        <v>383</v>
      </c>
      <c r="B32" s="73" t="s">
        <v>384</v>
      </c>
      <c r="C32" s="80">
        <v>2018</v>
      </c>
      <c r="D32" s="73" t="s">
        <v>223</v>
      </c>
      <c r="E32" s="73" t="s">
        <v>230</v>
      </c>
      <c r="F32" s="73" t="s">
        <v>223</v>
      </c>
      <c r="G32" s="71" t="s">
        <v>385</v>
      </c>
      <c r="H32" s="71" t="s">
        <v>282</v>
      </c>
      <c r="I32" s="86">
        <v>2000000</v>
      </c>
      <c r="J32" s="71" t="s">
        <v>386</v>
      </c>
      <c r="K32" s="96">
        <v>25.868760000000002</v>
      </c>
      <c r="L32" s="77">
        <f>Table2[[#This Row],[Monto original]]*Table2[[#This Row],[Tipo de cambio]]</f>
        <v>51737520</v>
      </c>
      <c r="M32" s="84">
        <v>103.9791</v>
      </c>
      <c r="N32" s="74">
        <f>Table2[[#This Row],[Monto en MXN (valor nominal)]]/Table2[[#This Row],[Factor IPI]]*100</f>
        <v>49757614.751426011</v>
      </c>
      <c r="O32" s="84">
        <v>18.9232294771376</v>
      </c>
      <c r="P32" s="77">
        <f>Table2[[#This Row],[Monto en MXN deflactado]]/Table2[[#This Row],[Tipo de cambio USD (2017)]]</f>
        <v>2629446.2481439263</v>
      </c>
      <c r="Q32" s="71" t="s">
        <v>200</v>
      </c>
      <c r="R32" s="71" t="s">
        <v>282</v>
      </c>
      <c r="S32" s="71"/>
      <c r="T32" s="73" t="s">
        <v>201</v>
      </c>
      <c r="U32" s="73" t="s">
        <v>387</v>
      </c>
      <c r="V32" s="78"/>
    </row>
    <row r="33" spans="1:22" ht="60" customHeight="1">
      <c r="A33" s="70" t="s">
        <v>388</v>
      </c>
      <c r="B33" s="73" t="s">
        <v>389</v>
      </c>
      <c r="C33" s="80">
        <v>2018</v>
      </c>
      <c r="D33" s="73" t="s">
        <v>223</v>
      </c>
      <c r="E33" s="73" t="s">
        <v>230</v>
      </c>
      <c r="F33" s="73" t="s">
        <v>207</v>
      </c>
      <c r="G33" s="71" t="s">
        <v>390</v>
      </c>
      <c r="H33" s="71" t="s">
        <v>391</v>
      </c>
      <c r="I33" s="86">
        <v>34000000</v>
      </c>
      <c r="J33" s="71" t="s">
        <v>392</v>
      </c>
      <c r="K33" s="96">
        <v>3.0573442857142856</v>
      </c>
      <c r="L33" s="77">
        <f>Table2[[#This Row],[Monto original]]*Table2[[#This Row],[Tipo de cambio]]</f>
        <v>103949705.71428572</v>
      </c>
      <c r="M33" s="84">
        <v>103.9791</v>
      </c>
      <c r="N33" s="74">
        <f>Table2[[#This Row],[Monto en MXN (valor nominal)]]/Table2[[#This Row],[Factor IPI]]*100</f>
        <v>99971730.582670674</v>
      </c>
      <c r="O33" s="84">
        <v>18.9232294771376</v>
      </c>
      <c r="P33" s="77">
        <f>Table2[[#This Row],[Monto en MXN deflactado]]/Table2[[#This Row],[Tipo de cambio USD (2017)]]</f>
        <v>5283016.3426096542</v>
      </c>
      <c r="Q33" s="71" t="s">
        <v>200</v>
      </c>
      <c r="R33" s="71" t="s">
        <v>393</v>
      </c>
      <c r="S33" s="71" t="s">
        <v>394</v>
      </c>
      <c r="T33" s="73" t="s">
        <v>201</v>
      </c>
      <c r="U33" s="73" t="s">
        <v>395</v>
      </c>
      <c r="V33" s="78"/>
    </row>
    <row r="34" spans="1:22" ht="71.25" customHeight="1">
      <c r="A34" s="97" t="s">
        <v>396</v>
      </c>
      <c r="B34" s="98" t="s">
        <v>397</v>
      </c>
      <c r="C34" s="99">
        <v>2017</v>
      </c>
      <c r="D34" s="98" t="s">
        <v>168</v>
      </c>
      <c r="E34" s="98" t="s">
        <v>27</v>
      </c>
      <c r="F34" s="98" t="s">
        <v>207</v>
      </c>
      <c r="G34" s="100" t="s">
        <v>398</v>
      </c>
      <c r="H34" s="100"/>
      <c r="I34" s="86">
        <v>50000000</v>
      </c>
      <c r="J34" s="100" t="s">
        <v>247</v>
      </c>
      <c r="K34" s="76">
        <v>21.328343426294801</v>
      </c>
      <c r="L34" s="77">
        <f>Table2[[#This Row],[Monto original]]*Table2[[#This Row],[Tipo de cambio]]</f>
        <v>1066417171.3147401</v>
      </c>
      <c r="M34" s="84">
        <v>100</v>
      </c>
      <c r="N34" s="74">
        <f>Table2[[#This Row],[Monto en MXN (valor nominal)]]/Table2[[#This Row],[Factor IPI]]*100</f>
        <v>1066417171.3147399</v>
      </c>
      <c r="O34" s="84">
        <v>18.9232294771376</v>
      </c>
      <c r="P34" s="77">
        <f>Table2[[#This Row],[Monto en MXN deflactado]]/Table2[[#This Row],[Tipo de cambio USD (2017)]]</f>
        <v>56354924.649788179</v>
      </c>
      <c r="Q34" s="71" t="s">
        <v>209</v>
      </c>
      <c r="R34" s="100" t="s">
        <v>399</v>
      </c>
      <c r="S34" s="100"/>
      <c r="T34" s="98" t="s">
        <v>201</v>
      </c>
      <c r="U34" s="98" t="s">
        <v>400</v>
      </c>
      <c r="V34" s="101" t="s">
        <v>401</v>
      </c>
    </row>
    <row r="35" spans="1:22" ht="213.75" customHeight="1">
      <c r="A35" s="97" t="s">
        <v>402</v>
      </c>
      <c r="B35" s="98" t="s">
        <v>403</v>
      </c>
      <c r="C35" s="102" t="s">
        <v>404</v>
      </c>
      <c r="D35" s="98" t="s">
        <v>167</v>
      </c>
      <c r="E35" s="98" t="s">
        <v>405</v>
      </c>
      <c r="F35" s="98" t="s">
        <v>223</v>
      </c>
      <c r="G35" s="100" t="s">
        <v>406</v>
      </c>
      <c r="H35" s="100"/>
      <c r="I35" s="86">
        <v>649386</v>
      </c>
      <c r="J35" s="100" t="s">
        <v>199</v>
      </c>
      <c r="K35" s="71">
        <v>18.920000000000002</v>
      </c>
      <c r="L35" s="74">
        <f>Table2[[#This Row],[Monto original]]*Table2[[#This Row],[Tipo de cambio]]</f>
        <v>12286383.120000001</v>
      </c>
      <c r="M35" s="79">
        <v>100</v>
      </c>
      <c r="N35" s="74">
        <f>Table2[[#This Row],[Monto en MXN (valor nominal)]]/Table2[[#This Row],[Factor IPI]]*100</f>
        <v>12286383.120000001</v>
      </c>
      <c r="O35" s="75">
        <v>18.9232294771376</v>
      </c>
      <c r="P35" s="77">
        <f>Table2[[#This Row],[Monto en MXN deflactado]]/Table2[[#This Row],[Tipo de cambio USD (2017)]]</f>
        <v>649275.17445391603</v>
      </c>
      <c r="Q35" s="100" t="s">
        <v>283</v>
      </c>
      <c r="R35" s="100" t="s">
        <v>407</v>
      </c>
      <c r="S35" s="100"/>
      <c r="T35" s="98" t="s">
        <v>201</v>
      </c>
      <c r="U35" s="98" t="s">
        <v>408</v>
      </c>
      <c r="V35" s="101"/>
    </row>
    <row r="36" spans="1:22" ht="71.25" customHeight="1">
      <c r="A36" s="97" t="s">
        <v>409</v>
      </c>
      <c r="B36" s="98" t="s">
        <v>410</v>
      </c>
      <c r="C36" s="102">
        <v>43041</v>
      </c>
      <c r="D36" s="98" t="s">
        <v>223</v>
      </c>
      <c r="E36" s="98" t="s">
        <v>280</v>
      </c>
      <c r="F36" s="98" t="s">
        <v>223</v>
      </c>
      <c r="G36" s="100" t="s">
        <v>197</v>
      </c>
      <c r="H36" s="100"/>
      <c r="I36" s="86">
        <v>1000000</v>
      </c>
      <c r="J36" s="100" t="s">
        <v>199</v>
      </c>
      <c r="K36" s="71">
        <v>18.920000000000002</v>
      </c>
      <c r="L36" s="74">
        <f>Table2[[#This Row],[Monto original]]*Table2[[#This Row],[Tipo de cambio]]</f>
        <v>18920000</v>
      </c>
      <c r="M36" s="79">
        <v>100</v>
      </c>
      <c r="N36" s="74">
        <f>Table2[[#This Row],[Monto en MXN (valor nominal)]]/Table2[[#This Row],[Factor IPI]]*100</f>
        <v>18920000</v>
      </c>
      <c r="O36" s="75">
        <v>18.9232294771376</v>
      </c>
      <c r="P36" s="77">
        <f>Table2[[#This Row],[Monto en MXN deflactado]]/Table2[[#This Row],[Tipo de cambio USD (2017)]]</f>
        <v>999829.3379498726</v>
      </c>
      <c r="Q36" s="71" t="s">
        <v>200</v>
      </c>
      <c r="R36" s="100"/>
      <c r="S36" s="100"/>
      <c r="T36" s="98" t="s">
        <v>201</v>
      </c>
      <c r="U36" s="98" t="s">
        <v>235</v>
      </c>
      <c r="V36" s="101"/>
    </row>
    <row r="37" spans="1:22" ht="225" customHeight="1">
      <c r="A37" s="70" t="s">
        <v>411</v>
      </c>
      <c r="B37" s="71" t="s">
        <v>412</v>
      </c>
      <c r="C37" s="92" t="s">
        <v>413</v>
      </c>
      <c r="D37" s="73" t="s">
        <v>414</v>
      </c>
      <c r="E37" s="73" t="s">
        <v>415</v>
      </c>
      <c r="F37" s="73" t="s">
        <v>207</v>
      </c>
      <c r="G37" s="71" t="s">
        <v>416</v>
      </c>
      <c r="H37" s="71"/>
      <c r="I37" s="74">
        <f>'[1]Financiamiento Climático'!$M$9</f>
        <v>1491500</v>
      </c>
      <c r="J37" s="71" t="s">
        <v>199</v>
      </c>
      <c r="K37" s="75">
        <v>15.88</v>
      </c>
      <c r="L37" s="74">
        <f>Table2[[#This Row],[Monto original]]*Table2[[#This Row],[Tipo de cambio]]</f>
        <v>23685020</v>
      </c>
      <c r="M37" s="76">
        <v>89.11</v>
      </c>
      <c r="N37" s="74">
        <f>Table2[[#This Row],[Monto en MXN (valor nominal)]]/Table2[[#This Row],[Factor IPI]]*100</f>
        <v>26579530.916844349</v>
      </c>
      <c r="O37" s="75">
        <v>18.9232294771376</v>
      </c>
      <c r="P37" s="77">
        <f>Table2[[#This Row],[Monto en MXN deflactado]]/Table2[[#This Row],[Tipo de cambio USD (2017)]]</f>
        <v>1404598.0338058486</v>
      </c>
      <c r="Q37" s="71" t="s">
        <v>200</v>
      </c>
      <c r="R37" s="71" t="s">
        <v>417</v>
      </c>
      <c r="S37" s="71"/>
      <c r="T37" s="73" t="s">
        <v>201</v>
      </c>
      <c r="U37" s="73" t="s">
        <v>418</v>
      </c>
      <c r="V37" s="78"/>
    </row>
    <row r="38" spans="1:22" ht="75" customHeight="1">
      <c r="A38" s="70" t="s">
        <v>419</v>
      </c>
      <c r="B38" s="71" t="s">
        <v>420</v>
      </c>
      <c r="C38" s="92" t="s">
        <v>421</v>
      </c>
      <c r="D38" s="73" t="s">
        <v>168</v>
      </c>
      <c r="E38" s="73" t="s">
        <v>27</v>
      </c>
      <c r="F38" s="73" t="s">
        <v>207</v>
      </c>
      <c r="G38" s="71" t="s">
        <v>376</v>
      </c>
      <c r="H38" s="71"/>
      <c r="I38" s="74">
        <v>2500000</v>
      </c>
      <c r="J38" s="71" t="s">
        <v>199</v>
      </c>
      <c r="K38" s="75">
        <v>15.88</v>
      </c>
      <c r="L38" s="74">
        <f>Table2[[#This Row],[Monto original]]*Table2[[#This Row],[Tipo de cambio]]</f>
        <v>39700000</v>
      </c>
      <c r="M38" s="76">
        <v>89.11</v>
      </c>
      <c r="N38" s="74">
        <f>Table2[[#This Row],[Monto en MXN (valor nominal)]]/Table2[[#This Row],[Factor IPI]]*100</f>
        <v>44551677.701716982</v>
      </c>
      <c r="O38" s="75">
        <v>18.9232294771376</v>
      </c>
      <c r="P38" s="77">
        <f>Table2[[#This Row],[Monto en MXN deflactado]]/Table2[[#This Row],[Tipo de cambio USD (2017)]]</f>
        <v>2354337.9715149994</v>
      </c>
      <c r="Q38" s="71" t="s">
        <v>200</v>
      </c>
      <c r="R38" s="71" t="s">
        <v>422</v>
      </c>
      <c r="S38" s="71"/>
      <c r="T38" s="73" t="s">
        <v>201</v>
      </c>
      <c r="U38" s="87" t="s">
        <v>423</v>
      </c>
      <c r="V38" s="78"/>
    </row>
    <row r="39" spans="1:22" ht="285" customHeight="1">
      <c r="A39" s="70" t="s">
        <v>424</v>
      </c>
      <c r="B39" s="71" t="s">
        <v>425</v>
      </c>
      <c r="C39" s="92" t="s">
        <v>426</v>
      </c>
      <c r="D39" s="73" t="s">
        <v>223</v>
      </c>
      <c r="E39" s="73" t="s">
        <v>427</v>
      </c>
      <c r="F39" s="73" t="s">
        <v>223</v>
      </c>
      <c r="G39" s="71" t="s">
        <v>376</v>
      </c>
      <c r="H39" s="71"/>
      <c r="I39" s="74">
        <v>40000</v>
      </c>
      <c r="J39" s="71" t="s">
        <v>199</v>
      </c>
      <c r="K39" s="75">
        <v>15.88</v>
      </c>
      <c r="L39" s="74">
        <f>Table2[[#This Row],[Monto original]]*Table2[[#This Row],[Tipo de cambio]]</f>
        <v>635200</v>
      </c>
      <c r="M39" s="76">
        <v>89.11</v>
      </c>
      <c r="N39" s="74">
        <f>Table2[[#This Row],[Monto en MXN (valor nominal)]]/Table2[[#This Row],[Factor IPI]]*100</f>
        <v>712826.84322747169</v>
      </c>
      <c r="O39" s="75">
        <v>18.9232294771376</v>
      </c>
      <c r="P39" s="77">
        <f>Table2[[#This Row],[Monto en MXN deflactado]]/Table2[[#This Row],[Tipo de cambio USD (2017)]]</f>
        <v>37669.407544239992</v>
      </c>
      <c r="Q39" s="71" t="s">
        <v>200</v>
      </c>
      <c r="R39" s="71" t="s">
        <v>428</v>
      </c>
      <c r="S39" s="71"/>
      <c r="T39" s="73" t="s">
        <v>201</v>
      </c>
      <c r="U39" s="87" t="s">
        <v>429</v>
      </c>
      <c r="V39" s="78"/>
    </row>
    <row r="40" spans="1:22" ht="90" customHeight="1">
      <c r="A40" s="70" t="s">
        <v>430</v>
      </c>
      <c r="B40" s="71" t="s">
        <v>431</v>
      </c>
      <c r="C40" s="103">
        <v>42355</v>
      </c>
      <c r="D40" s="73" t="s">
        <v>167</v>
      </c>
      <c r="E40" s="73" t="s">
        <v>405</v>
      </c>
      <c r="F40" s="73" t="s">
        <v>223</v>
      </c>
      <c r="G40" s="71" t="s">
        <v>197</v>
      </c>
      <c r="H40" s="71"/>
      <c r="I40" s="74">
        <v>2000000</v>
      </c>
      <c r="J40" s="71" t="s">
        <v>199</v>
      </c>
      <c r="K40" s="75">
        <v>15.88</v>
      </c>
      <c r="L40" s="74">
        <f>Table2[[#This Row],[Monto original]]*Table2[[#This Row],[Tipo de cambio]]</f>
        <v>31760000</v>
      </c>
      <c r="M40" s="76">
        <v>89.11</v>
      </c>
      <c r="N40" s="74">
        <f>Table2[[#This Row],[Monto en MXN (valor nominal)]]/Table2[[#This Row],[Factor IPI]]*100</f>
        <v>35641342.161373585</v>
      </c>
      <c r="O40" s="75">
        <v>18.9232294771376</v>
      </c>
      <c r="P40" s="77">
        <f>Table2[[#This Row],[Monto en MXN deflactado]]/Table2[[#This Row],[Tipo de cambio USD (2017)]]</f>
        <v>1883470.3772119996</v>
      </c>
      <c r="Q40" s="71" t="s">
        <v>209</v>
      </c>
      <c r="R40" s="71" t="s">
        <v>432</v>
      </c>
      <c r="S40" s="71"/>
      <c r="T40" s="73" t="s">
        <v>201</v>
      </c>
      <c r="U40" s="87" t="s">
        <v>433</v>
      </c>
      <c r="V40" s="78"/>
    </row>
    <row r="41" spans="1:22" ht="225" customHeight="1">
      <c r="A41" s="70" t="s">
        <v>434</v>
      </c>
      <c r="B41" s="71" t="s">
        <v>435</v>
      </c>
      <c r="C41" s="92" t="s">
        <v>436</v>
      </c>
      <c r="D41" s="73" t="s">
        <v>168</v>
      </c>
      <c r="E41" s="73" t="s">
        <v>206</v>
      </c>
      <c r="F41" s="73" t="s">
        <v>207</v>
      </c>
      <c r="G41" s="71" t="s">
        <v>197</v>
      </c>
      <c r="H41" s="71"/>
      <c r="I41" s="74">
        <v>20000000</v>
      </c>
      <c r="J41" s="71" t="s">
        <v>199</v>
      </c>
      <c r="K41" s="75">
        <v>15.88</v>
      </c>
      <c r="L41" s="74">
        <f>Table2[[#This Row],[Monto original]]*Table2[[#This Row],[Tipo de cambio]]</f>
        <v>317600000</v>
      </c>
      <c r="M41" s="76">
        <v>89.11</v>
      </c>
      <c r="N41" s="74">
        <f>Table2[[#This Row],[Monto en MXN (valor nominal)]]/Table2[[#This Row],[Factor IPI]]*100</f>
        <v>356413421.61373585</v>
      </c>
      <c r="O41" s="75">
        <v>18.9232294771376</v>
      </c>
      <c r="P41" s="77">
        <f>Table2[[#This Row],[Monto en MXN deflactado]]/Table2[[#This Row],[Tipo de cambio USD (2017)]]</f>
        <v>18834703.772119995</v>
      </c>
      <c r="Q41" s="71" t="s">
        <v>209</v>
      </c>
      <c r="R41" s="71" t="s">
        <v>437</v>
      </c>
      <c r="S41" s="81"/>
      <c r="T41" s="73" t="s">
        <v>201</v>
      </c>
      <c r="U41" s="87" t="s">
        <v>438</v>
      </c>
      <c r="V41" s="78"/>
    </row>
    <row r="42" spans="1:22" ht="225" customHeight="1">
      <c r="A42" s="70" t="s">
        <v>439</v>
      </c>
      <c r="B42" s="71" t="s">
        <v>435</v>
      </c>
      <c r="C42" s="103">
        <v>42348</v>
      </c>
      <c r="D42" s="73" t="s">
        <v>168</v>
      </c>
      <c r="E42" s="73" t="s">
        <v>206</v>
      </c>
      <c r="F42" s="73" t="s">
        <v>207</v>
      </c>
      <c r="G42" s="71" t="s">
        <v>440</v>
      </c>
      <c r="H42" s="100"/>
      <c r="I42" s="74">
        <v>5000000</v>
      </c>
      <c r="J42" s="71" t="s">
        <v>199</v>
      </c>
      <c r="K42" s="75">
        <v>15.88</v>
      </c>
      <c r="L42" s="74">
        <f>Table2[[#This Row],[Monto original]]*Table2[[#This Row],[Tipo de cambio]]</f>
        <v>79400000</v>
      </c>
      <c r="M42" s="76">
        <v>89.11</v>
      </c>
      <c r="N42" s="74">
        <f>Table2[[#This Row],[Monto en MXN (valor nominal)]]/Table2[[#This Row],[Factor IPI]]*100</f>
        <v>89103355.403433964</v>
      </c>
      <c r="O42" s="75">
        <v>18.9232294771376</v>
      </c>
      <c r="P42" s="77">
        <f>Table2[[#This Row],[Monto en MXN deflactado]]/Table2[[#This Row],[Tipo de cambio USD (2017)]]</f>
        <v>4708675.9430299988</v>
      </c>
      <c r="Q42" s="71" t="s">
        <v>441</v>
      </c>
      <c r="R42" s="71" t="s">
        <v>437</v>
      </c>
      <c r="S42" s="71"/>
      <c r="T42" s="73" t="s">
        <v>201</v>
      </c>
      <c r="U42" s="87" t="s">
        <v>442</v>
      </c>
      <c r="V42" s="78"/>
    </row>
    <row r="43" spans="1:22" ht="120" customHeight="1">
      <c r="A43" s="70" t="s">
        <v>443</v>
      </c>
      <c r="B43" s="71" t="s">
        <v>444</v>
      </c>
      <c r="C43" s="92" t="s">
        <v>445</v>
      </c>
      <c r="D43" s="73" t="s">
        <v>168</v>
      </c>
      <c r="E43" s="73" t="s">
        <v>27</v>
      </c>
      <c r="F43" s="73" t="s">
        <v>207</v>
      </c>
      <c r="G43" s="71" t="s">
        <v>440</v>
      </c>
      <c r="H43" s="71"/>
      <c r="I43" s="74">
        <v>19928000</v>
      </c>
      <c r="J43" s="71" t="s">
        <v>199</v>
      </c>
      <c r="K43" s="75">
        <v>15.88</v>
      </c>
      <c r="L43" s="74">
        <f>Table2[[#This Row],[Monto original]]*Table2[[#This Row],[Tipo de cambio]]</f>
        <v>316456640</v>
      </c>
      <c r="M43" s="76">
        <v>89.11</v>
      </c>
      <c r="N43" s="74">
        <f>Table2[[#This Row],[Monto en MXN (valor nominal)]]/Table2[[#This Row],[Factor IPI]]*100</f>
        <v>355130333.29592639</v>
      </c>
      <c r="O43" s="75">
        <v>18.9232294771376</v>
      </c>
      <c r="P43" s="77">
        <f>Table2[[#This Row],[Monto en MXN deflactado]]/Table2[[#This Row],[Tipo de cambio USD (2017)]]</f>
        <v>18766898.838540364</v>
      </c>
      <c r="Q43" s="71" t="s">
        <v>209</v>
      </c>
      <c r="R43" s="71" t="s">
        <v>446</v>
      </c>
      <c r="S43" s="81"/>
      <c r="T43" s="73" t="s">
        <v>201</v>
      </c>
      <c r="U43" s="87" t="s">
        <v>447</v>
      </c>
      <c r="V43" s="78"/>
    </row>
    <row r="44" spans="1:22" ht="270" customHeight="1">
      <c r="A44" s="70" t="s">
        <v>448</v>
      </c>
      <c r="B44" s="71" t="s">
        <v>449</v>
      </c>
      <c r="C44" s="92" t="s">
        <v>450</v>
      </c>
      <c r="D44" s="73" t="s">
        <v>168</v>
      </c>
      <c r="E44" s="73" t="s">
        <v>27</v>
      </c>
      <c r="F44" s="73" t="s">
        <v>207</v>
      </c>
      <c r="G44" s="82" t="s">
        <v>197</v>
      </c>
      <c r="H44" s="82"/>
      <c r="I44" s="74">
        <v>252455311</v>
      </c>
      <c r="J44" s="71" t="s">
        <v>199</v>
      </c>
      <c r="K44" s="75">
        <v>15.88</v>
      </c>
      <c r="L44" s="74">
        <f>Table2[[#This Row],[Monto original]]*Table2[[#This Row],[Tipo de cambio]]</f>
        <v>4008990338.6800003</v>
      </c>
      <c r="M44" s="76">
        <v>89.11</v>
      </c>
      <c r="N44" s="74">
        <f>Table2[[#This Row],[Monto en MXN (valor nominal)]]/Table2[[#This Row],[Factor IPI]]*100</f>
        <v>4498923059.9034901</v>
      </c>
      <c r="O44" s="84">
        <v>18.9232294771376</v>
      </c>
      <c r="P44" s="77">
        <f>Table2[[#This Row],[Monto en MXN deflactado]]/Table2[[#This Row],[Tipo de cambio USD (2017)]]</f>
        <v>237746049.91917133</v>
      </c>
      <c r="Q44" s="71" t="s">
        <v>209</v>
      </c>
      <c r="R44" s="71" t="s">
        <v>451</v>
      </c>
      <c r="S44" s="71"/>
      <c r="T44" s="73" t="s">
        <v>201</v>
      </c>
      <c r="U44" s="87" t="s">
        <v>452</v>
      </c>
      <c r="V44" s="104" t="s">
        <v>453</v>
      </c>
    </row>
    <row r="45" spans="1:22" ht="105" customHeight="1">
      <c r="A45" s="70" t="s">
        <v>454</v>
      </c>
      <c r="B45" s="71" t="s">
        <v>455</v>
      </c>
      <c r="C45" s="92" t="s">
        <v>456</v>
      </c>
      <c r="D45" s="73" t="s">
        <v>167</v>
      </c>
      <c r="E45" s="73" t="s">
        <v>457</v>
      </c>
      <c r="F45" s="73" t="s">
        <v>196</v>
      </c>
      <c r="G45" s="82" t="s">
        <v>458</v>
      </c>
      <c r="H45" s="82"/>
      <c r="I45" s="74">
        <v>500000</v>
      </c>
      <c r="J45" s="71" t="s">
        <v>199</v>
      </c>
      <c r="K45" s="75">
        <v>15.88</v>
      </c>
      <c r="L45" s="74">
        <f>Table2[[#This Row],[Monto original]]*Table2[[#This Row],[Tipo de cambio]]</f>
        <v>7940000</v>
      </c>
      <c r="M45" s="76">
        <v>89.11</v>
      </c>
      <c r="N45" s="74">
        <f>Table2[[#This Row],[Monto en MXN (valor nominal)]]/Table2[[#This Row],[Factor IPI]]*100</f>
        <v>8910335.5403433964</v>
      </c>
      <c r="O45" s="84">
        <v>18.9232294771376</v>
      </c>
      <c r="P45" s="77">
        <f>Table2[[#This Row],[Monto en MXN deflactado]]/Table2[[#This Row],[Tipo de cambio USD (2017)]]</f>
        <v>470867.5943029999</v>
      </c>
      <c r="Q45" s="71" t="s">
        <v>200</v>
      </c>
      <c r="R45" s="71" t="s">
        <v>459</v>
      </c>
      <c r="S45" s="71"/>
      <c r="T45" s="73" t="s">
        <v>201</v>
      </c>
      <c r="U45" s="73" t="s">
        <v>460</v>
      </c>
      <c r="V45" s="78"/>
    </row>
    <row r="46" spans="1:22" ht="60" customHeight="1">
      <c r="A46" s="70" t="s">
        <v>461</v>
      </c>
      <c r="B46" s="71" t="s">
        <v>462</v>
      </c>
      <c r="C46" s="92" t="s">
        <v>463</v>
      </c>
      <c r="D46" s="73" t="s">
        <v>270</v>
      </c>
      <c r="E46" s="73" t="s">
        <v>464</v>
      </c>
      <c r="F46" s="73" t="s">
        <v>207</v>
      </c>
      <c r="G46" s="82" t="s">
        <v>465</v>
      </c>
      <c r="H46" s="82"/>
      <c r="I46" s="74">
        <v>845700</v>
      </c>
      <c r="J46" s="71" t="s">
        <v>199</v>
      </c>
      <c r="K46" s="75">
        <v>15.88</v>
      </c>
      <c r="L46" s="74">
        <f>Table2[[#This Row],[Monto original]]*Table2[[#This Row],[Tipo de cambio]]</f>
        <v>13429716</v>
      </c>
      <c r="M46" s="76">
        <v>89.11</v>
      </c>
      <c r="N46" s="74">
        <f>Table2[[#This Row],[Monto en MXN (valor nominal)]]/Table2[[#This Row],[Factor IPI]]*100</f>
        <v>15070941.532936821</v>
      </c>
      <c r="O46" s="84">
        <v>18.9232294771376</v>
      </c>
      <c r="P46" s="77">
        <f>Table2[[#This Row],[Monto en MXN deflactado]]/Table2[[#This Row],[Tipo de cambio USD (2017)]]</f>
        <v>796425.449004094</v>
      </c>
      <c r="Q46" s="71" t="s">
        <v>200</v>
      </c>
      <c r="R46" s="71" t="s">
        <v>466</v>
      </c>
      <c r="S46" s="71"/>
      <c r="T46" s="73" t="s">
        <v>201</v>
      </c>
      <c r="U46" s="73" t="s">
        <v>467</v>
      </c>
      <c r="V46" s="78" t="s">
        <v>468</v>
      </c>
    </row>
    <row r="47" spans="1:22" ht="75" customHeight="1">
      <c r="A47" s="70" t="s">
        <v>469</v>
      </c>
      <c r="B47" s="71" t="s">
        <v>470</v>
      </c>
      <c r="C47" s="102" t="s">
        <v>471</v>
      </c>
      <c r="D47" s="73" t="s">
        <v>168</v>
      </c>
      <c r="E47" s="73" t="s">
        <v>206</v>
      </c>
      <c r="F47" s="73" t="s">
        <v>207</v>
      </c>
      <c r="G47" s="82" t="s">
        <v>440</v>
      </c>
      <c r="H47" s="82"/>
      <c r="I47" s="74">
        <v>85800000</v>
      </c>
      <c r="J47" s="71" t="s">
        <v>199</v>
      </c>
      <c r="K47" s="75">
        <v>15.88</v>
      </c>
      <c r="L47" s="74">
        <f>Table2[[#This Row],[Monto original]]*Table2[[#This Row],[Tipo de cambio]]</f>
        <v>1362504000</v>
      </c>
      <c r="M47" s="76">
        <v>89.11</v>
      </c>
      <c r="N47" s="74">
        <f>Table2[[#This Row],[Monto en MXN (valor nominal)]]/Table2[[#This Row],[Factor IPI]]*100</f>
        <v>1529013578.7229269</v>
      </c>
      <c r="O47" s="84">
        <v>18.9232294771376</v>
      </c>
      <c r="P47" s="77">
        <f>Table2[[#This Row],[Monto en MXN deflactado]]/Table2[[#This Row],[Tipo de cambio USD (2017)]]</f>
        <v>80800879.182394788</v>
      </c>
      <c r="Q47" s="71" t="s">
        <v>209</v>
      </c>
      <c r="R47" s="71" t="s">
        <v>399</v>
      </c>
      <c r="S47" s="71"/>
      <c r="T47" s="73" t="s">
        <v>201</v>
      </c>
      <c r="U47" s="73" t="s">
        <v>472</v>
      </c>
      <c r="V47" s="101" t="s">
        <v>473</v>
      </c>
    </row>
    <row r="48" spans="1:22" ht="75" customHeight="1">
      <c r="A48" s="70" t="s">
        <v>474</v>
      </c>
      <c r="B48" s="71" t="s">
        <v>475</v>
      </c>
      <c r="C48" s="92" t="s">
        <v>476</v>
      </c>
      <c r="D48" s="73" t="s">
        <v>238</v>
      </c>
      <c r="E48" s="73" t="s">
        <v>239</v>
      </c>
      <c r="F48" s="98" t="s">
        <v>207</v>
      </c>
      <c r="G48" s="73" t="s">
        <v>477</v>
      </c>
      <c r="H48" s="100"/>
      <c r="I48" s="105">
        <v>900000</v>
      </c>
      <c r="J48" s="74" t="s">
        <v>199</v>
      </c>
      <c r="K48" s="75">
        <v>15.88</v>
      </c>
      <c r="L48" s="74">
        <f>Table2[[#This Row],[Monto original]]*Table2[[#This Row],[Tipo de cambio]]</f>
        <v>14292000</v>
      </c>
      <c r="M48" s="76">
        <v>89.11</v>
      </c>
      <c r="N48" s="74">
        <f>Table2[[#This Row],[Monto en MXN (valor nominal)]]/Table2[[#This Row],[Factor IPI]]*100</f>
        <v>16038603.972618112</v>
      </c>
      <c r="O48" s="75">
        <v>18.9232294771376</v>
      </c>
      <c r="P48" s="77">
        <f>Table2[[#This Row],[Monto en MXN deflactado]]/Table2[[#This Row],[Tipo de cambio USD (2017)]]</f>
        <v>847561.66974539973</v>
      </c>
      <c r="Q48" s="71" t="s">
        <v>200</v>
      </c>
      <c r="R48" s="71" t="s">
        <v>478</v>
      </c>
      <c r="S48" s="71"/>
      <c r="T48" s="73" t="s">
        <v>201</v>
      </c>
      <c r="U48" s="73" t="s">
        <v>479</v>
      </c>
      <c r="V48" s="78"/>
    </row>
    <row r="49" spans="1:22" ht="150" customHeight="1">
      <c r="A49" s="70" t="s">
        <v>480</v>
      </c>
      <c r="B49" s="71" t="s">
        <v>481</v>
      </c>
      <c r="C49" s="92" t="s">
        <v>482</v>
      </c>
      <c r="D49" s="73" t="s">
        <v>168</v>
      </c>
      <c r="E49" s="73" t="s">
        <v>375</v>
      </c>
      <c r="F49" s="73" t="s">
        <v>207</v>
      </c>
      <c r="G49" s="82" t="s">
        <v>483</v>
      </c>
      <c r="H49" s="71"/>
      <c r="I49" s="74">
        <v>16880000</v>
      </c>
      <c r="J49" s="71" t="s">
        <v>199</v>
      </c>
      <c r="K49" s="75">
        <v>15.88</v>
      </c>
      <c r="L49" s="74">
        <f>Table2[[#This Row],[Monto original]]*Table2[[#This Row],[Tipo de cambio]]</f>
        <v>268054400</v>
      </c>
      <c r="M49" s="76">
        <v>89.11</v>
      </c>
      <c r="N49" s="74">
        <f>Table2[[#This Row],[Monto en MXN (valor nominal)]]/Table2[[#This Row],[Factor IPI]]*100</f>
        <v>300812927.84199303</v>
      </c>
      <c r="O49" s="84">
        <v>18.9232294771376</v>
      </c>
      <c r="P49" s="77">
        <f>Table2[[#This Row],[Monto en MXN deflactado]]/Table2[[#This Row],[Tipo de cambio USD (2017)]]</f>
        <v>15896489.983669275</v>
      </c>
      <c r="Q49" s="71" t="s">
        <v>209</v>
      </c>
      <c r="R49" s="71" t="s">
        <v>484</v>
      </c>
      <c r="S49" s="71"/>
      <c r="T49" s="73" t="s">
        <v>201</v>
      </c>
      <c r="U49" s="73" t="s">
        <v>485</v>
      </c>
      <c r="V49" s="78"/>
    </row>
    <row r="50" spans="1:22" ht="60" customHeight="1">
      <c r="A50" s="70" t="s">
        <v>486</v>
      </c>
      <c r="B50" s="71" t="s">
        <v>487</v>
      </c>
      <c r="C50" s="92" t="s">
        <v>488</v>
      </c>
      <c r="D50" s="73" t="s">
        <v>168</v>
      </c>
      <c r="E50" s="73" t="s">
        <v>303</v>
      </c>
      <c r="F50" s="73" t="s">
        <v>207</v>
      </c>
      <c r="G50" s="82" t="s">
        <v>248</v>
      </c>
      <c r="H50" s="71"/>
      <c r="I50" s="74">
        <v>7000000</v>
      </c>
      <c r="J50" s="71" t="s">
        <v>247</v>
      </c>
      <c r="K50" s="75">
        <v>17.63</v>
      </c>
      <c r="L50" s="74">
        <f>Table2[[#This Row],[Monto original]]*Table2[[#This Row],[Tipo de cambio]]</f>
        <v>123410000</v>
      </c>
      <c r="M50" s="76">
        <v>89.11</v>
      </c>
      <c r="N50" s="74">
        <f>Table2[[#This Row],[Monto en MXN (valor nominal)]]/Table2[[#This Row],[Factor IPI]]*100</f>
        <v>138491751.76747841</v>
      </c>
      <c r="O50" s="75">
        <v>18.9232294771376</v>
      </c>
      <c r="P50" s="77">
        <f>Table2[[#This Row],[Monto en MXN deflactado]]/Table2[[#This Row],[Tipo de cambio USD (2017)]]</f>
        <v>7318610.8076742087</v>
      </c>
      <c r="Q50" s="71" t="s">
        <v>489</v>
      </c>
      <c r="R50" s="71" t="s">
        <v>490</v>
      </c>
      <c r="S50" s="71"/>
      <c r="T50" s="73" t="s">
        <v>201</v>
      </c>
      <c r="U50" s="87" t="s">
        <v>491</v>
      </c>
      <c r="V50" s="78"/>
    </row>
    <row r="51" spans="1:22" ht="90" customHeight="1">
      <c r="A51" s="70" t="s">
        <v>492</v>
      </c>
      <c r="B51" s="71" t="s">
        <v>493</v>
      </c>
      <c r="C51" s="92" t="s">
        <v>494</v>
      </c>
      <c r="D51" s="73" t="s">
        <v>167</v>
      </c>
      <c r="E51" s="73" t="s">
        <v>405</v>
      </c>
      <c r="F51" s="73" t="s">
        <v>196</v>
      </c>
      <c r="G51" s="82" t="s">
        <v>248</v>
      </c>
      <c r="H51" s="71"/>
      <c r="I51" s="74">
        <v>3900000</v>
      </c>
      <c r="J51" s="85" t="s">
        <v>247</v>
      </c>
      <c r="K51" s="75">
        <v>17.63</v>
      </c>
      <c r="L51" s="74">
        <f>Table2[[#This Row],[Monto original]]*Table2[[#This Row],[Tipo de cambio]]</f>
        <v>68757000</v>
      </c>
      <c r="M51" s="76">
        <v>89.11</v>
      </c>
      <c r="N51" s="74">
        <f>Table2[[#This Row],[Monto en MXN (valor nominal)]]/Table2[[#This Row],[Factor IPI]]*100</f>
        <v>77159690.270452246</v>
      </c>
      <c r="O51" s="75">
        <v>18.9232294771376</v>
      </c>
      <c r="P51" s="77">
        <f>Table2[[#This Row],[Monto en MXN deflactado]]/Table2[[#This Row],[Tipo de cambio USD (2017)]]</f>
        <v>4077511.7357042017</v>
      </c>
      <c r="Q51" s="71" t="s">
        <v>489</v>
      </c>
      <c r="R51" s="71" t="s">
        <v>495</v>
      </c>
      <c r="S51" s="71"/>
      <c r="T51" s="73" t="s">
        <v>201</v>
      </c>
      <c r="U51" s="73" t="s">
        <v>491</v>
      </c>
      <c r="V51" s="78"/>
    </row>
    <row r="52" spans="1:22" ht="304.5">
      <c r="A52" s="70" t="s">
        <v>496</v>
      </c>
      <c r="B52" s="71" t="s">
        <v>497</v>
      </c>
      <c r="C52" s="92" t="s">
        <v>498</v>
      </c>
      <c r="D52" s="73" t="s">
        <v>168</v>
      </c>
      <c r="E52" s="73" t="s">
        <v>27</v>
      </c>
      <c r="F52" s="73" t="s">
        <v>207</v>
      </c>
      <c r="G52" s="71" t="s">
        <v>499</v>
      </c>
      <c r="H52" s="71"/>
      <c r="I52" s="74">
        <v>184500000</v>
      </c>
      <c r="J52" s="71" t="s">
        <v>199</v>
      </c>
      <c r="K52" s="75">
        <v>15.88</v>
      </c>
      <c r="L52" s="74">
        <f>Table2[[#This Row],[Monto original]]*Table2[[#This Row],[Tipo de cambio]]</f>
        <v>2929860000</v>
      </c>
      <c r="M52" s="76">
        <v>89.11</v>
      </c>
      <c r="N52" s="74">
        <f>Table2[[#This Row],[Monto en MXN (valor nominal)]]/Table2[[#This Row],[Factor IPI]]*100</f>
        <v>3287913814.386713</v>
      </c>
      <c r="O52" s="75">
        <v>18.9232294771376</v>
      </c>
      <c r="P52" s="77">
        <f>Table2[[#This Row],[Monto en MXN deflactado]]/Table2[[#This Row],[Tipo de cambio USD (2017)]]</f>
        <v>173750142.29780695</v>
      </c>
      <c r="Q52" s="71" t="s">
        <v>311</v>
      </c>
      <c r="R52" s="71" t="s">
        <v>500</v>
      </c>
      <c r="S52" s="71"/>
      <c r="T52" s="73" t="s">
        <v>201</v>
      </c>
      <c r="U52" s="73" t="s">
        <v>501</v>
      </c>
      <c r="V52" s="78" t="s">
        <v>502</v>
      </c>
    </row>
    <row r="53" spans="1:22" ht="120" customHeight="1">
      <c r="A53" s="70" t="s">
        <v>503</v>
      </c>
      <c r="B53" s="71" t="s">
        <v>504</v>
      </c>
      <c r="C53" s="92">
        <v>2015</v>
      </c>
      <c r="D53" s="73" t="s">
        <v>223</v>
      </c>
      <c r="E53" s="73" t="s">
        <v>280</v>
      </c>
      <c r="F53" s="73" t="s">
        <v>223</v>
      </c>
      <c r="G53" s="82" t="s">
        <v>505</v>
      </c>
      <c r="H53" s="71"/>
      <c r="I53" s="74">
        <v>200000</v>
      </c>
      <c r="J53" s="71" t="s">
        <v>199</v>
      </c>
      <c r="K53" s="75">
        <v>15.88</v>
      </c>
      <c r="L53" s="74">
        <f>Table2[[#This Row],[Monto original]]*Table2[[#This Row],[Tipo de cambio]]</f>
        <v>3176000</v>
      </c>
      <c r="M53" s="76">
        <v>89.11</v>
      </c>
      <c r="N53" s="74">
        <f>Table2[[#This Row],[Monto en MXN (valor nominal)]]/Table2[[#This Row],[Factor IPI]]*100</f>
        <v>3564134.2161373585</v>
      </c>
      <c r="O53" s="75">
        <v>18.9232294771376</v>
      </c>
      <c r="P53" s="77">
        <f>Table2[[#This Row],[Monto en MXN deflactado]]/Table2[[#This Row],[Tipo de cambio USD (2017)]]</f>
        <v>188347.03772119994</v>
      </c>
      <c r="Q53" s="71" t="s">
        <v>283</v>
      </c>
      <c r="R53" s="71" t="s">
        <v>506</v>
      </c>
      <c r="S53" s="71"/>
      <c r="T53" s="73" t="s">
        <v>201</v>
      </c>
      <c r="U53" s="73" t="s">
        <v>285</v>
      </c>
      <c r="V53" s="78" t="s">
        <v>507</v>
      </c>
    </row>
    <row r="54" spans="1:22" ht="135" customHeight="1">
      <c r="A54" s="70" t="s">
        <v>508</v>
      </c>
      <c r="B54" s="88" t="s">
        <v>509</v>
      </c>
      <c r="C54" s="92">
        <v>2015</v>
      </c>
      <c r="D54" s="73" t="s">
        <v>168</v>
      </c>
      <c r="E54" s="73" t="s">
        <v>303</v>
      </c>
      <c r="F54" s="73" t="s">
        <v>207</v>
      </c>
      <c r="G54" s="82" t="s">
        <v>510</v>
      </c>
      <c r="H54" s="71"/>
      <c r="I54" s="74">
        <v>1540000</v>
      </c>
      <c r="J54" s="71" t="s">
        <v>199</v>
      </c>
      <c r="K54" s="75">
        <v>15.88</v>
      </c>
      <c r="L54" s="74">
        <f>Table2[[#This Row],[Monto original]]*Table2[[#This Row],[Tipo de cambio]]</f>
        <v>24455200</v>
      </c>
      <c r="M54" s="76">
        <v>89.11</v>
      </c>
      <c r="N54" s="74">
        <f>Table2[[#This Row],[Monto en MXN (valor nominal)]]/Table2[[#This Row],[Factor IPI]]*100</f>
        <v>27443833.464257658</v>
      </c>
      <c r="O54" s="75">
        <v>18.9232294771376</v>
      </c>
      <c r="P54" s="77">
        <f>Table2[[#This Row],[Monto en MXN deflactado]]/Table2[[#This Row],[Tipo de cambio USD (2017)]]</f>
        <v>1450272.1904532395</v>
      </c>
      <c r="Q54" s="71" t="s">
        <v>283</v>
      </c>
      <c r="R54" s="71" t="s">
        <v>197</v>
      </c>
      <c r="S54" s="71"/>
      <c r="T54" s="73" t="s">
        <v>201</v>
      </c>
      <c r="U54" s="73" t="s">
        <v>285</v>
      </c>
      <c r="V54" s="78" t="s">
        <v>507</v>
      </c>
    </row>
    <row r="55" spans="1:22" ht="315" customHeight="1">
      <c r="A55" s="70" t="s">
        <v>511</v>
      </c>
      <c r="B55" s="71" t="s">
        <v>512</v>
      </c>
      <c r="C55" s="92" t="s">
        <v>513</v>
      </c>
      <c r="D55" s="73" t="s">
        <v>168</v>
      </c>
      <c r="E55" s="73" t="s">
        <v>375</v>
      </c>
      <c r="F55" s="73" t="s">
        <v>207</v>
      </c>
      <c r="G55" s="82" t="s">
        <v>197</v>
      </c>
      <c r="H55" s="71"/>
      <c r="I55" s="86">
        <v>1000000</v>
      </c>
      <c r="J55" s="71" t="s">
        <v>199</v>
      </c>
      <c r="K55" s="75">
        <v>15.88</v>
      </c>
      <c r="L55" s="74">
        <f>Table2[[#This Row],[Monto original]]*Table2[[#This Row],[Tipo de cambio]]</f>
        <v>15880000</v>
      </c>
      <c r="M55" s="76">
        <v>95.27</v>
      </c>
      <c r="N55" s="74">
        <f>Table2[[#This Row],[Monto en MXN (valor nominal)]]/Table2[[#This Row],[Factor IPI]]*100</f>
        <v>16668416.080612995</v>
      </c>
      <c r="O55" s="75">
        <v>18.9232294771376</v>
      </c>
      <c r="P55" s="77">
        <f>Table2[[#This Row],[Monto en MXN deflactado]]/Table2[[#This Row],[Tipo de cambio USD (2017)]]</f>
        <v>880844.15510318719</v>
      </c>
      <c r="Q55" s="71" t="s">
        <v>200</v>
      </c>
      <c r="R55" s="71" t="s">
        <v>514</v>
      </c>
      <c r="S55" s="71"/>
      <c r="T55" s="73" t="s">
        <v>201</v>
      </c>
      <c r="U55" s="87" t="s">
        <v>515</v>
      </c>
      <c r="V55" s="78"/>
    </row>
    <row r="56" spans="1:22" ht="270" customHeight="1">
      <c r="A56" s="70" t="s">
        <v>516</v>
      </c>
      <c r="B56" s="71" t="s">
        <v>517</v>
      </c>
      <c r="C56" s="92" t="s">
        <v>518</v>
      </c>
      <c r="D56" s="73" t="s">
        <v>167</v>
      </c>
      <c r="E56" s="73" t="s">
        <v>405</v>
      </c>
      <c r="F56" s="73" t="s">
        <v>223</v>
      </c>
      <c r="G56" s="82" t="s">
        <v>197</v>
      </c>
      <c r="H56" s="82"/>
      <c r="I56" s="86">
        <v>150000</v>
      </c>
      <c r="J56" s="71" t="s">
        <v>199</v>
      </c>
      <c r="K56" s="75">
        <v>18.679698742183742</v>
      </c>
      <c r="L56" s="74">
        <f>Table2[[#This Row],[Monto original]]*Table2[[#This Row],[Tipo de cambio]]</f>
        <v>2801954.8113275613</v>
      </c>
      <c r="M56" s="76">
        <v>95.27</v>
      </c>
      <c r="N56" s="74">
        <f>Table2[[#This Row],[Monto en MXN (valor nominal)]]/Table2[[#This Row],[Factor IPI]]*100</f>
        <v>2941067.2943503321</v>
      </c>
      <c r="O56" s="75">
        <v>18.9232294771376</v>
      </c>
      <c r="P56" s="77">
        <f>Table2[[#This Row],[Monto en MXN deflactado]]/Table2[[#This Row],[Tipo de cambio USD (2017)]]</f>
        <v>155421.002419467</v>
      </c>
      <c r="Q56" s="71" t="s">
        <v>200</v>
      </c>
      <c r="R56" s="71" t="s">
        <v>519</v>
      </c>
      <c r="S56" s="71"/>
      <c r="T56" s="73" t="s">
        <v>201</v>
      </c>
      <c r="U56" s="73" t="s">
        <v>520</v>
      </c>
      <c r="V56" s="78" t="s">
        <v>502</v>
      </c>
    </row>
    <row r="57" spans="1:22" ht="90" customHeight="1">
      <c r="A57" s="89" t="s">
        <v>521</v>
      </c>
      <c r="B57" s="71" t="s">
        <v>522</v>
      </c>
      <c r="C57" s="80" t="s">
        <v>523</v>
      </c>
      <c r="D57" s="73" t="s">
        <v>167</v>
      </c>
      <c r="E57" s="73" t="s">
        <v>289</v>
      </c>
      <c r="F57" s="73" t="s">
        <v>196</v>
      </c>
      <c r="G57" s="82" t="s">
        <v>197</v>
      </c>
      <c r="H57" s="82"/>
      <c r="I57" s="86">
        <v>300000</v>
      </c>
      <c r="J57" s="71" t="s">
        <v>199</v>
      </c>
      <c r="K57" s="75">
        <v>18.679698742183742</v>
      </c>
      <c r="L57" s="74">
        <f>Table2[[#This Row],[Monto original]]*Table2[[#This Row],[Tipo de cambio]]</f>
        <v>5603909.6226551225</v>
      </c>
      <c r="M57" s="76">
        <v>95.27</v>
      </c>
      <c r="N57" s="74">
        <f>Table2[[#This Row],[Monto en MXN (valor nominal)]]/Table2[[#This Row],[Factor IPI]]*100</f>
        <v>5882134.5887006642</v>
      </c>
      <c r="O57" s="75">
        <v>18.9232294771376</v>
      </c>
      <c r="P57" s="77">
        <f>Table2[[#This Row],[Monto en MXN deflactado]]/Table2[[#This Row],[Tipo de cambio USD (2017)]]</f>
        <v>310842.00483893399</v>
      </c>
      <c r="Q57" s="71" t="s">
        <v>200</v>
      </c>
      <c r="R57" s="71" t="s">
        <v>524</v>
      </c>
      <c r="S57" s="71"/>
      <c r="T57" s="81" t="s">
        <v>201</v>
      </c>
      <c r="U57" s="73" t="s">
        <v>525</v>
      </c>
      <c r="V57" s="78" t="s">
        <v>502</v>
      </c>
    </row>
    <row r="58" spans="1:22" ht="135" customHeight="1">
      <c r="A58" s="70" t="s">
        <v>526</v>
      </c>
      <c r="B58" s="81" t="s">
        <v>527</v>
      </c>
      <c r="C58" s="80" t="s">
        <v>528</v>
      </c>
      <c r="D58" s="73" t="s">
        <v>168</v>
      </c>
      <c r="E58" s="73" t="s">
        <v>206</v>
      </c>
      <c r="F58" s="73" t="s">
        <v>207</v>
      </c>
      <c r="G58" s="82" t="s">
        <v>197</v>
      </c>
      <c r="H58" s="82"/>
      <c r="I58" s="86">
        <v>200000000</v>
      </c>
      <c r="J58" s="71" t="s">
        <v>199</v>
      </c>
      <c r="K58" s="75">
        <v>18.679698742183742</v>
      </c>
      <c r="L58" s="74">
        <f>Table2[[#This Row],[Monto original]]*Table2[[#This Row],[Tipo de cambio]]</f>
        <v>3735939748.4367485</v>
      </c>
      <c r="M58" s="76">
        <v>95.27</v>
      </c>
      <c r="N58" s="74">
        <f>Table2[[#This Row],[Monto en MXN (valor nominal)]]/Table2[[#This Row],[Factor IPI]]*100</f>
        <v>3921423059.1337762</v>
      </c>
      <c r="O58" s="75">
        <v>18.9232294771376</v>
      </c>
      <c r="P58" s="77">
        <f>Table2[[#This Row],[Monto en MXN deflactado]]/Table2[[#This Row],[Tipo de cambio USD (2017)]]</f>
        <v>207228003.22595599</v>
      </c>
      <c r="Q58" s="71" t="s">
        <v>209</v>
      </c>
      <c r="R58" s="71" t="s">
        <v>529</v>
      </c>
      <c r="S58" s="71"/>
      <c r="T58" s="71" t="s">
        <v>201</v>
      </c>
      <c r="U58" s="73" t="s">
        <v>530</v>
      </c>
      <c r="V58" s="78" t="s">
        <v>531</v>
      </c>
    </row>
    <row r="59" spans="1:22" ht="60" customHeight="1">
      <c r="A59" s="70" t="s">
        <v>532</v>
      </c>
      <c r="B59" s="71" t="s">
        <v>237</v>
      </c>
      <c r="C59" s="80" t="s">
        <v>533</v>
      </c>
      <c r="D59" s="73" t="s">
        <v>238</v>
      </c>
      <c r="E59" s="73" t="s">
        <v>239</v>
      </c>
      <c r="F59" s="73" t="s">
        <v>207</v>
      </c>
      <c r="G59" s="82" t="s">
        <v>465</v>
      </c>
      <c r="H59" s="82"/>
      <c r="I59" s="86">
        <v>1000000</v>
      </c>
      <c r="J59" s="71" t="s">
        <v>199</v>
      </c>
      <c r="K59" s="75">
        <v>18.679698742183742</v>
      </c>
      <c r="L59" s="74">
        <f>Table2[[#This Row],[Monto original]]*Table2[[#This Row],[Tipo de cambio]]</f>
        <v>18679698.742183741</v>
      </c>
      <c r="M59" s="76">
        <v>95.27</v>
      </c>
      <c r="N59" s="74">
        <f>Table2[[#This Row],[Monto en MXN (valor nominal)]]/Table2[[#This Row],[Factor IPI]]*100</f>
        <v>19607115.295668881</v>
      </c>
      <c r="O59" s="75">
        <v>18.9232294771376</v>
      </c>
      <c r="P59" s="77">
        <f>Table2[[#This Row],[Monto en MXN deflactado]]/Table2[[#This Row],[Tipo de cambio USD (2017)]]</f>
        <v>1036140.01612978</v>
      </c>
      <c r="Q59" s="71" t="s">
        <v>200</v>
      </c>
      <c r="R59" s="71" t="s">
        <v>241</v>
      </c>
      <c r="S59" s="71"/>
      <c r="T59" s="71" t="s">
        <v>201</v>
      </c>
      <c r="U59" s="73" t="s">
        <v>242</v>
      </c>
      <c r="V59" s="78" t="s">
        <v>534</v>
      </c>
    </row>
    <row r="60" spans="1:22" ht="362.5">
      <c r="A60" s="70" t="s">
        <v>535</v>
      </c>
      <c r="B60" s="81" t="s">
        <v>536</v>
      </c>
      <c r="C60" s="80" t="s">
        <v>537</v>
      </c>
      <c r="D60" s="73" t="s">
        <v>168</v>
      </c>
      <c r="E60" s="73" t="s">
        <v>27</v>
      </c>
      <c r="F60" s="73" t="s">
        <v>207</v>
      </c>
      <c r="G60" s="82" t="s">
        <v>290</v>
      </c>
      <c r="H60" s="82"/>
      <c r="I60" s="86">
        <v>100000000</v>
      </c>
      <c r="J60" s="71" t="s">
        <v>199</v>
      </c>
      <c r="K60" s="75">
        <v>18.679698742183742</v>
      </c>
      <c r="L60" s="74">
        <f>Table2[[#This Row],[Monto original]]*Table2[[#This Row],[Tipo de cambio]]</f>
        <v>1867969874.2183743</v>
      </c>
      <c r="M60" s="76">
        <v>95.27</v>
      </c>
      <c r="N60" s="74">
        <f>Table2[[#This Row],[Monto en MXN (valor nominal)]]/Table2[[#This Row],[Factor IPI]]*100</f>
        <v>1960711529.5668881</v>
      </c>
      <c r="O60" s="75">
        <v>18.9232294771376</v>
      </c>
      <c r="P60" s="77">
        <f>Table2[[#This Row],[Monto en MXN deflactado]]/Table2[[#This Row],[Tipo de cambio USD (2017)]]</f>
        <v>103614001.612978</v>
      </c>
      <c r="Q60" s="71" t="s">
        <v>311</v>
      </c>
      <c r="R60" s="71" t="s">
        <v>514</v>
      </c>
      <c r="S60" s="71"/>
      <c r="T60" s="71" t="s">
        <v>201</v>
      </c>
      <c r="U60" s="91" t="s">
        <v>538</v>
      </c>
      <c r="V60" s="78" t="s">
        <v>502</v>
      </c>
    </row>
    <row r="61" spans="1:22" ht="75" customHeight="1">
      <c r="A61" s="70" t="s">
        <v>539</v>
      </c>
      <c r="B61" s="71" t="s">
        <v>540</v>
      </c>
      <c r="C61" s="80" t="s">
        <v>541</v>
      </c>
      <c r="D61" s="73" t="s">
        <v>167</v>
      </c>
      <c r="E61" s="73" t="s">
        <v>289</v>
      </c>
      <c r="F61" s="73" t="s">
        <v>223</v>
      </c>
      <c r="G61" s="82" t="s">
        <v>248</v>
      </c>
      <c r="H61" s="82"/>
      <c r="I61" s="74">
        <v>5000000</v>
      </c>
      <c r="J61" s="71" t="s">
        <v>247</v>
      </c>
      <c r="K61" s="75">
        <v>20.64</v>
      </c>
      <c r="L61" s="74">
        <f>Table2[[#This Row],[Monto original]]*Table2[[#This Row],[Tipo de cambio]]</f>
        <v>103200000</v>
      </c>
      <c r="M61" s="76">
        <v>95.27</v>
      </c>
      <c r="N61" s="74">
        <f>Table2[[#This Row],[Monto en MXN (valor nominal)]]/Table2[[#This Row],[Factor IPI]]*100</f>
        <v>108323711.55662853</v>
      </c>
      <c r="O61" s="75">
        <v>18.9232294771376</v>
      </c>
      <c r="P61" s="77">
        <f>Table2[[#This Row],[Monto en MXN deflactado]]/Table2[[#This Row],[Tipo de cambio USD (2017)]]</f>
        <v>5724377.6326605109</v>
      </c>
      <c r="Q61" s="71" t="s">
        <v>489</v>
      </c>
      <c r="R61" s="71" t="s">
        <v>490</v>
      </c>
      <c r="S61" s="71"/>
      <c r="T61" s="73" t="s">
        <v>201</v>
      </c>
      <c r="U61" s="73" t="s">
        <v>491</v>
      </c>
      <c r="V61" s="78" t="s">
        <v>502</v>
      </c>
    </row>
    <row r="62" spans="1:22" ht="75" customHeight="1">
      <c r="A62" s="70" t="s">
        <v>542</v>
      </c>
      <c r="B62" s="71" t="s">
        <v>543</v>
      </c>
      <c r="C62" s="80">
        <v>2016</v>
      </c>
      <c r="D62" s="73" t="s">
        <v>168</v>
      </c>
      <c r="E62" s="73" t="s">
        <v>303</v>
      </c>
      <c r="F62" s="73" t="s">
        <v>207</v>
      </c>
      <c r="G62" s="82" t="s">
        <v>398</v>
      </c>
      <c r="H62" s="82"/>
      <c r="I62" s="74">
        <v>80000000</v>
      </c>
      <c r="J62" s="71" t="s">
        <v>247</v>
      </c>
      <c r="K62" s="75">
        <v>20.64</v>
      </c>
      <c r="L62" s="74">
        <f>Table2[[#This Row],[Monto original]]*Table2[[#This Row],[Tipo de cambio]]</f>
        <v>1651200000</v>
      </c>
      <c r="M62" s="76">
        <v>95.27</v>
      </c>
      <c r="N62" s="74">
        <f>Table2[[#This Row],[Monto en MXN (valor nominal)]]/Table2[[#This Row],[Factor IPI]]*100</f>
        <v>1733179384.9060564</v>
      </c>
      <c r="O62" s="75">
        <v>18.9232294771376</v>
      </c>
      <c r="P62" s="77">
        <f>Table2[[#This Row],[Monto en MXN deflactado]]/Table2[[#This Row],[Tipo de cambio USD (2017)]]</f>
        <v>91590042.122568175</v>
      </c>
      <c r="Q62" s="71" t="s">
        <v>489</v>
      </c>
      <c r="R62" s="93" t="s">
        <v>544</v>
      </c>
      <c r="S62" s="71"/>
      <c r="T62" s="71" t="s">
        <v>201</v>
      </c>
      <c r="U62" s="73" t="s">
        <v>400</v>
      </c>
      <c r="V62" s="78" t="s">
        <v>401</v>
      </c>
    </row>
    <row r="63" spans="1:22" ht="71.25" customHeight="1">
      <c r="A63" s="97" t="s">
        <v>545</v>
      </c>
      <c r="B63" s="98" t="s">
        <v>546</v>
      </c>
      <c r="C63" s="102" t="s">
        <v>547</v>
      </c>
      <c r="D63" s="98" t="s">
        <v>223</v>
      </c>
      <c r="E63" s="98" t="s">
        <v>548</v>
      </c>
      <c r="F63" s="98" t="s">
        <v>223</v>
      </c>
      <c r="G63" s="100" t="s">
        <v>197</v>
      </c>
      <c r="H63" s="100"/>
      <c r="I63" s="86">
        <v>50000000</v>
      </c>
      <c r="J63" s="100" t="s">
        <v>199</v>
      </c>
      <c r="K63" s="100">
        <v>13.3</v>
      </c>
      <c r="L63" s="74">
        <f>Table2[[#This Row],[Monto original]]*Table2[[#This Row],[Tipo de cambio]]</f>
        <v>665000000</v>
      </c>
      <c r="M63" s="76">
        <v>86.59</v>
      </c>
      <c r="N63" s="74">
        <f>Table2[[#This Row],[Monto en MXN (valor nominal)]]/Table2[[#This Row],[Factor IPI]]*100</f>
        <v>767987065.48100233</v>
      </c>
      <c r="O63" s="75">
        <v>18.9232294771376</v>
      </c>
      <c r="P63" s="106">
        <f>Table2[[#This Row],[Monto en MXN deflactado]]/Table2[[#This Row],[Tipo de cambio USD (2017)]]</f>
        <v>40584355.139214374</v>
      </c>
      <c r="Q63" s="71" t="s">
        <v>209</v>
      </c>
      <c r="R63" s="100" t="s">
        <v>549</v>
      </c>
      <c r="S63" s="100"/>
      <c r="T63" s="98" t="s">
        <v>201</v>
      </c>
      <c r="U63" s="98" t="s">
        <v>550</v>
      </c>
      <c r="V63" s="101" t="s">
        <v>502</v>
      </c>
    </row>
    <row r="64" spans="1:22" ht="342" hidden="1" customHeight="1">
      <c r="A64" s="97" t="s">
        <v>551</v>
      </c>
      <c r="B64" s="98" t="s">
        <v>552</v>
      </c>
      <c r="C64" s="102" t="s">
        <v>553</v>
      </c>
      <c r="D64" s="73" t="s">
        <v>167</v>
      </c>
      <c r="E64" s="73" t="s">
        <v>405</v>
      </c>
      <c r="F64" s="73" t="s">
        <v>223</v>
      </c>
      <c r="G64" s="100" t="s">
        <v>406</v>
      </c>
      <c r="H64" s="100"/>
      <c r="I64" s="86" t="s">
        <v>554</v>
      </c>
      <c r="J64" s="107" t="s">
        <v>199</v>
      </c>
      <c r="K64" s="100">
        <v>13.3</v>
      </c>
      <c r="L64" s="74">
        <f>Table2[[#This Row],[Monto original]]*Table2[[#This Row],[Tipo de cambio]]</f>
        <v>6415.8003000000008</v>
      </c>
      <c r="M64" s="76">
        <v>86.59</v>
      </c>
      <c r="N64" s="74">
        <f>Table2[[#This Row],[Monto en MXN (valor nominal)]]/Table2[[#This Row],[Factor IPI]]*100</f>
        <v>7409.4009700889255</v>
      </c>
      <c r="O64" s="75">
        <v>18.9232294771376</v>
      </c>
      <c r="P64" s="106">
        <f>Table2[[#This Row],[Monto en MXN deflactado]]/Table2[[#This Row],[Tipo de cambio USD (2017)]]</f>
        <v>391.55055319921536</v>
      </c>
      <c r="Q64" s="100" t="s">
        <v>283</v>
      </c>
      <c r="R64" s="100" t="s">
        <v>555</v>
      </c>
      <c r="S64" s="100"/>
      <c r="T64" s="98" t="s">
        <v>556</v>
      </c>
      <c r="U64" s="98" t="s">
        <v>557</v>
      </c>
      <c r="V64" s="101" t="s">
        <v>502</v>
      </c>
    </row>
    <row r="65" spans="1:22" ht="409.5" customHeight="1">
      <c r="A65" s="89" t="s">
        <v>558</v>
      </c>
      <c r="B65" s="73" t="s">
        <v>559</v>
      </c>
      <c r="C65" s="73" t="s">
        <v>560</v>
      </c>
      <c r="D65" s="73" t="s">
        <v>223</v>
      </c>
      <c r="E65" s="73" t="s">
        <v>561</v>
      </c>
      <c r="F65" s="73" t="s">
        <v>223</v>
      </c>
      <c r="G65" s="73" t="s">
        <v>248</v>
      </c>
      <c r="H65" s="73"/>
      <c r="I65" s="86">
        <v>8875000</v>
      </c>
      <c r="J65" s="107" t="s">
        <v>199</v>
      </c>
      <c r="K65" s="108">
        <v>13.3</v>
      </c>
      <c r="L65" s="74">
        <f>Table2[[#This Row],[Monto original]]*Table2[[#This Row],[Tipo de cambio]]</f>
        <v>118037500</v>
      </c>
      <c r="M65" s="84">
        <v>86.59</v>
      </c>
      <c r="N65" s="74">
        <f>Table2[[#This Row],[Monto en MXN (valor nominal)]]/Table2[[#This Row],[Factor IPI]]*100</f>
        <v>136317704.12287793</v>
      </c>
      <c r="O65" s="75">
        <v>18.9232294771376</v>
      </c>
      <c r="P65" s="106">
        <f>Table2[[#This Row],[Monto en MXN deflactado]]/Table2[[#This Row],[Tipo de cambio USD (2017)]]</f>
        <v>7203723.037210553</v>
      </c>
      <c r="Q65" s="73" t="s">
        <v>283</v>
      </c>
      <c r="R65" s="73" t="s">
        <v>234</v>
      </c>
      <c r="S65" s="73"/>
      <c r="T65" s="73" t="s">
        <v>201</v>
      </c>
      <c r="U65" s="73" t="s">
        <v>562</v>
      </c>
      <c r="V65" s="78" t="s">
        <v>502</v>
      </c>
    </row>
    <row r="66" spans="1:22" ht="75" customHeight="1">
      <c r="A66" s="89" t="s">
        <v>563</v>
      </c>
      <c r="B66" s="73" t="s">
        <v>470</v>
      </c>
      <c r="C66" s="73" t="s">
        <v>564</v>
      </c>
      <c r="D66" s="73" t="s">
        <v>168</v>
      </c>
      <c r="E66" s="73" t="s">
        <v>206</v>
      </c>
      <c r="F66" s="73" t="s">
        <v>207</v>
      </c>
      <c r="G66" s="73" t="s">
        <v>440</v>
      </c>
      <c r="H66" s="73"/>
      <c r="I66" s="86">
        <v>22800000</v>
      </c>
      <c r="J66" s="107" t="s">
        <v>199</v>
      </c>
      <c r="K66" s="108">
        <v>13.3</v>
      </c>
      <c r="L66" s="74">
        <f>Table2[[#This Row],[Monto original]]*Table2[[#This Row],[Tipo de cambio]]</f>
        <v>303240000</v>
      </c>
      <c r="M66" s="84">
        <v>86.59</v>
      </c>
      <c r="N66" s="74">
        <f>Table2[[#This Row],[Monto en MXN (valor nominal)]]/Table2[[#This Row],[Factor IPI]]*100</f>
        <v>350202101.85933709</v>
      </c>
      <c r="O66" s="75">
        <v>18.9232294771376</v>
      </c>
      <c r="P66" s="106">
        <f>Table2[[#This Row],[Monto en MXN deflactado]]/Table2[[#This Row],[Tipo de cambio USD (2017)]]</f>
        <v>18506465.943481758</v>
      </c>
      <c r="Q66" s="73" t="s">
        <v>565</v>
      </c>
      <c r="R66" s="73" t="s">
        <v>399</v>
      </c>
      <c r="S66" s="73"/>
      <c r="T66" s="73" t="s">
        <v>201</v>
      </c>
      <c r="U66" s="73" t="s">
        <v>566</v>
      </c>
      <c r="V66" s="78" t="s">
        <v>502</v>
      </c>
    </row>
    <row r="67" spans="1:22" ht="180" customHeight="1">
      <c r="A67" s="89" t="s">
        <v>567</v>
      </c>
      <c r="B67" s="73" t="s">
        <v>568</v>
      </c>
      <c r="C67" s="73" t="s">
        <v>569</v>
      </c>
      <c r="D67" s="73" t="s">
        <v>168</v>
      </c>
      <c r="E67" s="73" t="s">
        <v>27</v>
      </c>
      <c r="F67" s="73" t="s">
        <v>207</v>
      </c>
      <c r="G67" s="73" t="s">
        <v>440</v>
      </c>
      <c r="H67" s="73"/>
      <c r="I67" s="86">
        <v>24400000</v>
      </c>
      <c r="J67" s="107" t="s">
        <v>199</v>
      </c>
      <c r="K67" s="108">
        <v>13.3</v>
      </c>
      <c r="L67" s="74">
        <f>Table2[[#This Row],[Monto original]]*Table2[[#This Row],[Tipo de cambio]]</f>
        <v>324520000</v>
      </c>
      <c r="M67" s="84">
        <v>86.59</v>
      </c>
      <c r="N67" s="74">
        <f>Table2[[#This Row],[Monto en MXN (valor nominal)]]/Table2[[#This Row],[Factor IPI]]*100</f>
        <v>374777687.9547292</v>
      </c>
      <c r="O67" s="75">
        <v>18.9232294771376</v>
      </c>
      <c r="P67" s="106">
        <f>Table2[[#This Row],[Monto en MXN deflactado]]/Table2[[#This Row],[Tipo de cambio USD (2017)]]</f>
        <v>19805165.30793662</v>
      </c>
      <c r="Q67" s="71" t="s">
        <v>200</v>
      </c>
      <c r="R67" s="73" t="s">
        <v>570</v>
      </c>
      <c r="S67" s="73"/>
      <c r="T67" s="73" t="s">
        <v>201</v>
      </c>
      <c r="U67" s="73" t="s">
        <v>571</v>
      </c>
      <c r="V67" s="78" t="s">
        <v>572</v>
      </c>
    </row>
    <row r="68" spans="1:22" ht="186" customHeight="1">
      <c r="A68" s="89" t="s">
        <v>573</v>
      </c>
      <c r="B68" s="73" t="s">
        <v>574</v>
      </c>
      <c r="C68" s="73" t="s">
        <v>575</v>
      </c>
      <c r="D68" s="73" t="s">
        <v>414</v>
      </c>
      <c r="E68" s="73" t="s">
        <v>415</v>
      </c>
      <c r="F68" s="73" t="s">
        <v>207</v>
      </c>
      <c r="G68" s="73" t="s">
        <v>440</v>
      </c>
      <c r="H68" s="73"/>
      <c r="I68" s="86">
        <v>2100000</v>
      </c>
      <c r="J68" s="107" t="s">
        <v>199</v>
      </c>
      <c r="K68" s="108">
        <v>13.3</v>
      </c>
      <c r="L68" s="74">
        <f>Table2[[#This Row],[Monto original]]*Table2[[#This Row],[Tipo de cambio]]</f>
        <v>27930000</v>
      </c>
      <c r="M68" s="84">
        <v>86.59</v>
      </c>
      <c r="N68" s="74">
        <f>Table2[[#This Row],[Monto en MXN (valor nominal)]]/Table2[[#This Row],[Factor IPI]]*100</f>
        <v>32255456.750202104</v>
      </c>
      <c r="O68" s="75">
        <v>18.9232294771376</v>
      </c>
      <c r="P68" s="106">
        <f>Table2[[#This Row],[Monto en MXN deflactado]]/Table2[[#This Row],[Tipo de cambio USD (2017)]]</f>
        <v>1704542.9158470042</v>
      </c>
      <c r="Q68" s="71" t="s">
        <v>200</v>
      </c>
      <c r="R68" s="73" t="s">
        <v>417</v>
      </c>
      <c r="S68" s="73"/>
      <c r="T68" s="73" t="s">
        <v>201</v>
      </c>
      <c r="U68" s="73" t="s">
        <v>576</v>
      </c>
      <c r="V68" s="78" t="s">
        <v>577</v>
      </c>
    </row>
    <row r="69" spans="1:22" ht="58">
      <c r="A69" s="89" t="s">
        <v>578</v>
      </c>
      <c r="B69" s="73" t="s">
        <v>489</v>
      </c>
      <c r="C69" s="73" t="s">
        <v>579</v>
      </c>
      <c r="D69" s="73" t="s">
        <v>167</v>
      </c>
      <c r="E69" s="73" t="s">
        <v>405</v>
      </c>
      <c r="F69" s="73" t="s">
        <v>207</v>
      </c>
      <c r="G69" s="73" t="s">
        <v>440</v>
      </c>
      <c r="H69" s="73"/>
      <c r="I69" s="86">
        <v>3000000</v>
      </c>
      <c r="J69" s="107" t="s">
        <v>199</v>
      </c>
      <c r="K69" s="108">
        <v>13.3</v>
      </c>
      <c r="L69" s="74">
        <f>Table2[[#This Row],[Monto original]]*Table2[[#This Row],[Tipo de cambio]]</f>
        <v>39900000</v>
      </c>
      <c r="M69" s="84">
        <v>86.59</v>
      </c>
      <c r="N69" s="74">
        <f>Table2[[#This Row],[Monto en MXN (valor nominal)]]/Table2[[#This Row],[Factor IPI]]*100</f>
        <v>46079223.928860143</v>
      </c>
      <c r="O69" s="75">
        <v>18.9232294771376</v>
      </c>
      <c r="P69" s="106">
        <f>Table2[[#This Row],[Monto en MXN deflactado]]/Table2[[#This Row],[Tipo de cambio USD (2017)]]</f>
        <v>2435061.308352863</v>
      </c>
      <c r="Q69" s="73" t="s">
        <v>311</v>
      </c>
      <c r="R69" s="73" t="s">
        <v>489</v>
      </c>
      <c r="S69" s="73"/>
      <c r="T69" s="73" t="s">
        <v>201</v>
      </c>
      <c r="U69" s="73" t="s">
        <v>580</v>
      </c>
      <c r="V69" s="78" t="s">
        <v>581</v>
      </c>
    </row>
    <row r="70" spans="1:22" ht="345" customHeight="1">
      <c r="A70" s="89" t="s">
        <v>582</v>
      </c>
      <c r="B70" s="73" t="s">
        <v>583</v>
      </c>
      <c r="C70" s="109">
        <v>41743</v>
      </c>
      <c r="D70" s="73" t="s">
        <v>167</v>
      </c>
      <c r="E70" s="73" t="s">
        <v>457</v>
      </c>
      <c r="F70" s="73" t="s">
        <v>196</v>
      </c>
      <c r="G70" s="73" t="s">
        <v>584</v>
      </c>
      <c r="H70" s="73"/>
      <c r="I70" s="77">
        <v>200000000</v>
      </c>
      <c r="J70" s="73" t="s">
        <v>585</v>
      </c>
      <c r="K70" s="73">
        <v>17.64</v>
      </c>
      <c r="L70" s="74">
        <f>Table2[[#This Row],[Monto original]]*Table2[[#This Row],[Tipo de cambio]]</f>
        <v>3528000000</v>
      </c>
      <c r="M70" s="84">
        <v>86.59</v>
      </c>
      <c r="N70" s="74">
        <f>Table2[[#This Row],[Monto en MXN (valor nominal)]]/Table2[[#This Row],[Factor IPI]]*100</f>
        <v>4074373484.2360549</v>
      </c>
      <c r="O70" s="75">
        <v>18.9232294771376</v>
      </c>
      <c r="P70" s="106">
        <f>Table2[[#This Row],[Monto en MXN deflactado]]/Table2[[#This Row],[Tipo de cambio USD (2017)]]</f>
        <v>215310684.10698998</v>
      </c>
      <c r="Q70" s="71" t="s">
        <v>209</v>
      </c>
      <c r="R70" s="73" t="s">
        <v>459</v>
      </c>
      <c r="S70" s="73"/>
      <c r="T70" s="73" t="s">
        <v>201</v>
      </c>
      <c r="U70" s="73" t="s">
        <v>586</v>
      </c>
      <c r="V70" s="78" t="s">
        <v>502</v>
      </c>
    </row>
    <row r="71" spans="1:22" ht="319">
      <c r="A71" s="89" t="s">
        <v>587</v>
      </c>
      <c r="B71" s="73" t="s">
        <v>588</v>
      </c>
      <c r="C71" s="109">
        <v>41742</v>
      </c>
      <c r="D71" s="73" t="s">
        <v>167</v>
      </c>
      <c r="E71" s="73" t="s">
        <v>289</v>
      </c>
      <c r="F71" s="73" t="s">
        <v>196</v>
      </c>
      <c r="G71" s="73" t="s">
        <v>589</v>
      </c>
      <c r="H71" s="73"/>
      <c r="I71" s="77">
        <v>1500000</v>
      </c>
      <c r="J71" s="82" t="s">
        <v>247</v>
      </c>
      <c r="K71" s="73">
        <v>17.64</v>
      </c>
      <c r="L71" s="74">
        <f>Table2[[#This Row],[Monto original]]*Table2[[#This Row],[Tipo de cambio]]</f>
        <v>26460000</v>
      </c>
      <c r="M71" s="84">
        <v>86.59</v>
      </c>
      <c r="N71" s="74">
        <f>Table2[[#This Row],[Monto en MXN (valor nominal)]]/Table2[[#This Row],[Factor IPI]]*100</f>
        <v>30557801.13177041</v>
      </c>
      <c r="O71" s="75">
        <v>18.9232294771376</v>
      </c>
      <c r="P71" s="106">
        <f>Table2[[#This Row],[Monto en MXN deflactado]]/Table2[[#This Row],[Tipo de cambio USD (2017)]]</f>
        <v>1614830.1308024246</v>
      </c>
      <c r="Q71" s="73" t="s">
        <v>311</v>
      </c>
      <c r="R71" s="73" t="s">
        <v>590</v>
      </c>
      <c r="S71" s="73"/>
      <c r="T71" s="73" t="s">
        <v>201</v>
      </c>
      <c r="U71" s="73" t="s">
        <v>591</v>
      </c>
      <c r="V71" s="78" t="s">
        <v>502</v>
      </c>
    </row>
    <row r="72" spans="1:22" ht="60" customHeight="1">
      <c r="A72" s="89" t="s">
        <v>592</v>
      </c>
      <c r="B72" s="73" t="s">
        <v>593</v>
      </c>
      <c r="C72" s="73" t="s">
        <v>594</v>
      </c>
      <c r="D72" s="73" t="s">
        <v>223</v>
      </c>
      <c r="E72" s="73" t="s">
        <v>280</v>
      </c>
      <c r="F72" s="73" t="s">
        <v>223</v>
      </c>
      <c r="G72" s="73" t="s">
        <v>248</v>
      </c>
      <c r="H72" s="73"/>
      <c r="I72" s="77">
        <v>5450000</v>
      </c>
      <c r="J72" s="82" t="s">
        <v>247</v>
      </c>
      <c r="K72" s="73">
        <v>17.64</v>
      </c>
      <c r="L72" s="74">
        <f>Table2[[#This Row],[Monto original]]*Table2[[#This Row],[Tipo de cambio]]</f>
        <v>96138000</v>
      </c>
      <c r="M72" s="84">
        <v>86.59</v>
      </c>
      <c r="N72" s="74">
        <f>Table2[[#This Row],[Monto en MXN (valor nominal)]]/Table2[[#This Row],[Factor IPI]]*100</f>
        <v>111026677.4454325</v>
      </c>
      <c r="O72" s="75">
        <v>18.9232294771376</v>
      </c>
      <c r="P72" s="106">
        <f>Table2[[#This Row],[Monto en MXN deflactado]]/Table2[[#This Row],[Tipo de cambio USD (2017)]]</f>
        <v>5867216.1419154769</v>
      </c>
      <c r="Q72" s="73" t="s">
        <v>489</v>
      </c>
      <c r="R72" s="73" t="s">
        <v>490</v>
      </c>
      <c r="S72" s="73"/>
      <c r="T72" s="73" t="s">
        <v>201</v>
      </c>
      <c r="U72" s="73" t="s">
        <v>491</v>
      </c>
      <c r="V72" s="78" t="s">
        <v>595</v>
      </c>
    </row>
    <row r="73" spans="1:22" ht="409.5" customHeight="1">
      <c r="A73" s="89" t="s">
        <v>596</v>
      </c>
      <c r="B73" s="73" t="s">
        <v>597</v>
      </c>
      <c r="C73" s="73" t="s">
        <v>598</v>
      </c>
      <c r="D73" s="73" t="s">
        <v>599</v>
      </c>
      <c r="E73" s="73" t="s">
        <v>600</v>
      </c>
      <c r="F73" s="73" t="s">
        <v>207</v>
      </c>
      <c r="G73" s="73" t="s">
        <v>248</v>
      </c>
      <c r="H73" s="73"/>
      <c r="I73" s="77">
        <v>5000000</v>
      </c>
      <c r="J73" s="82" t="s">
        <v>247</v>
      </c>
      <c r="K73" s="73">
        <v>17.64</v>
      </c>
      <c r="L73" s="74">
        <f>Table2[[#This Row],[Monto original]]*Table2[[#This Row],[Tipo de cambio]]</f>
        <v>88200000</v>
      </c>
      <c r="M73" s="84">
        <v>86.59</v>
      </c>
      <c r="N73" s="74">
        <f>Table2[[#This Row],[Monto en MXN (valor nominal)]]/Table2[[#This Row],[Factor IPI]]*100</f>
        <v>101859337.10590136</v>
      </c>
      <c r="O73" s="75">
        <v>18.9232294771376</v>
      </c>
      <c r="P73" s="106">
        <f>Table2[[#This Row],[Monto en MXN deflactado]]/Table2[[#This Row],[Tipo de cambio USD (2017)]]</f>
        <v>5382767.1026747487</v>
      </c>
      <c r="Q73" s="73" t="s">
        <v>489</v>
      </c>
      <c r="R73" s="73" t="s">
        <v>490</v>
      </c>
      <c r="S73" s="73"/>
      <c r="T73" s="73" t="s">
        <v>201</v>
      </c>
      <c r="U73" s="73" t="s">
        <v>491</v>
      </c>
      <c r="V73" s="78" t="s">
        <v>502</v>
      </c>
    </row>
    <row r="74" spans="1:22" ht="75" hidden="1" customHeight="1">
      <c r="A74" s="89" t="s">
        <v>601</v>
      </c>
      <c r="B74" s="73" t="s">
        <v>602</v>
      </c>
      <c r="C74" s="73" t="s">
        <v>603</v>
      </c>
      <c r="D74" s="73" t="s">
        <v>223</v>
      </c>
      <c r="E74" s="73" t="s">
        <v>427</v>
      </c>
      <c r="F74" s="73" t="s">
        <v>223</v>
      </c>
      <c r="G74" s="73" t="s">
        <v>248</v>
      </c>
      <c r="H74" s="73"/>
      <c r="I74" s="77">
        <v>2995635</v>
      </c>
      <c r="J74" s="82" t="s">
        <v>247</v>
      </c>
      <c r="K74" s="73">
        <v>17.64</v>
      </c>
      <c r="L74" s="74">
        <f>Table2[[#This Row],[Monto original]]*Table2[[#This Row],[Tipo de cambio]]</f>
        <v>52843001.399999999</v>
      </c>
      <c r="M74" s="84">
        <v>86.59</v>
      </c>
      <c r="N74" s="74">
        <f>Table2[[#This Row],[Monto en MXN (valor nominal)]]/Table2[[#This Row],[Factor IPI]]*100</f>
        <v>61026679.062247366</v>
      </c>
      <c r="O74" s="75">
        <v>18.9232294771376</v>
      </c>
      <c r="P74" s="106">
        <f>Table2[[#This Row],[Monto en MXN deflactado]]/Table2[[#This Row],[Tipo de cambio USD (2017)]]</f>
        <v>3224961.1059242142</v>
      </c>
      <c r="Q74" s="73" t="s">
        <v>489</v>
      </c>
      <c r="R74" s="73" t="s">
        <v>604</v>
      </c>
      <c r="S74" s="73"/>
      <c r="T74" s="73" t="s">
        <v>605</v>
      </c>
      <c r="U74" s="73" t="s">
        <v>491</v>
      </c>
      <c r="V74" s="78" t="s">
        <v>502</v>
      </c>
    </row>
    <row r="75" spans="1:22" ht="255" customHeight="1">
      <c r="A75" s="89" t="s">
        <v>606</v>
      </c>
      <c r="B75" s="73" t="s">
        <v>607</v>
      </c>
      <c r="C75" s="73" t="s">
        <v>608</v>
      </c>
      <c r="D75" s="73" t="s">
        <v>167</v>
      </c>
      <c r="E75" s="73" t="s">
        <v>405</v>
      </c>
      <c r="F75" s="73" t="s">
        <v>207</v>
      </c>
      <c r="G75" s="73" t="s">
        <v>376</v>
      </c>
      <c r="H75" s="73"/>
      <c r="I75" s="86">
        <v>4000000</v>
      </c>
      <c r="J75" s="110" t="s">
        <v>199</v>
      </c>
      <c r="K75" s="108">
        <v>13.3</v>
      </c>
      <c r="L75" s="74">
        <f>Table2[[#This Row],[Monto original]]*Table2[[#This Row],[Tipo de cambio]]</f>
        <v>53200000</v>
      </c>
      <c r="M75" s="84">
        <v>86.59</v>
      </c>
      <c r="N75" s="74">
        <f>Table2[[#This Row],[Monto en MXN (valor nominal)]]/Table2[[#This Row],[Factor IPI]]*100</f>
        <v>61438965.238480188</v>
      </c>
      <c r="O75" s="75">
        <v>18.9232294771376</v>
      </c>
      <c r="P75" s="106">
        <f>Table2[[#This Row],[Monto en MXN deflactado]]/Table2[[#This Row],[Tipo de cambio USD (2017)]]</f>
        <v>3246748.4111371501</v>
      </c>
      <c r="Q75" s="73" t="s">
        <v>200</v>
      </c>
      <c r="R75" s="73" t="s">
        <v>489</v>
      </c>
      <c r="S75" s="73"/>
      <c r="T75" s="73" t="s">
        <v>201</v>
      </c>
      <c r="U75" s="73" t="s">
        <v>609</v>
      </c>
      <c r="V75" s="78"/>
    </row>
    <row r="76" spans="1:22" ht="75" customHeight="1">
      <c r="A76" s="89" t="s">
        <v>610</v>
      </c>
      <c r="B76" s="73" t="s">
        <v>489</v>
      </c>
      <c r="C76" s="73" t="s">
        <v>608</v>
      </c>
      <c r="D76" s="73" t="s">
        <v>168</v>
      </c>
      <c r="E76" s="73" t="s">
        <v>27</v>
      </c>
      <c r="F76" s="73" t="s">
        <v>207</v>
      </c>
      <c r="G76" s="73" t="s">
        <v>398</v>
      </c>
      <c r="H76" s="73"/>
      <c r="I76" s="77">
        <v>50000000</v>
      </c>
      <c r="J76" s="111" t="s">
        <v>247</v>
      </c>
      <c r="K76" s="73">
        <v>17.64</v>
      </c>
      <c r="L76" s="74">
        <f>Table2[[#This Row],[Monto original]]*Table2[[#This Row],[Tipo de cambio]]</f>
        <v>882000000</v>
      </c>
      <c r="M76" s="84">
        <v>86.59</v>
      </c>
      <c r="N76" s="74">
        <f>Table2[[#This Row],[Monto en MXN (valor nominal)]]/Table2[[#This Row],[Factor IPI]]*100</f>
        <v>1018593371.0590137</v>
      </c>
      <c r="O76" s="75">
        <v>18.9232294771376</v>
      </c>
      <c r="P76" s="106">
        <f>Table2[[#This Row],[Monto en MXN deflactado]]/Table2[[#This Row],[Tipo de cambio USD (2017)]]</f>
        <v>53827671.026747495</v>
      </c>
      <c r="Q76" s="71" t="s">
        <v>209</v>
      </c>
      <c r="R76" s="73" t="s">
        <v>399</v>
      </c>
      <c r="S76" s="73"/>
      <c r="T76" s="73" t="s">
        <v>201</v>
      </c>
      <c r="U76" s="73" t="s">
        <v>400</v>
      </c>
      <c r="V76" s="78" t="s">
        <v>401</v>
      </c>
    </row>
    <row r="77" spans="1:22" ht="105" customHeight="1">
      <c r="A77" s="89" t="s">
        <v>611</v>
      </c>
      <c r="B77" s="73" t="s">
        <v>612</v>
      </c>
      <c r="C77" s="73" t="s">
        <v>613</v>
      </c>
      <c r="D77" s="73" t="s">
        <v>168</v>
      </c>
      <c r="E77" s="73" t="s">
        <v>303</v>
      </c>
      <c r="F77" s="73" t="s">
        <v>207</v>
      </c>
      <c r="G77" s="73" t="s">
        <v>398</v>
      </c>
      <c r="H77" s="73"/>
      <c r="I77" s="77">
        <v>176000000</v>
      </c>
      <c r="J77" s="111" t="s">
        <v>247</v>
      </c>
      <c r="K77" s="73">
        <v>17.64</v>
      </c>
      <c r="L77" s="74">
        <f>Table2[[#This Row],[Monto original]]*Table2[[#This Row],[Tipo de cambio]]</f>
        <v>3104640000</v>
      </c>
      <c r="M77" s="84">
        <v>86.59</v>
      </c>
      <c r="N77" s="74">
        <f>Table2[[#This Row],[Monto en MXN (valor nominal)]]/Table2[[#This Row],[Factor IPI]]*100</f>
        <v>3585448666.127728</v>
      </c>
      <c r="O77" s="75">
        <v>18.9232294771376</v>
      </c>
      <c r="P77" s="106">
        <f>Table2[[#This Row],[Monto en MXN deflactado]]/Table2[[#This Row],[Tipo de cambio USD (2017)]]</f>
        <v>189473402.01415116</v>
      </c>
      <c r="Q77" s="71" t="s">
        <v>209</v>
      </c>
      <c r="R77" s="73" t="s">
        <v>614</v>
      </c>
      <c r="S77" s="73"/>
      <c r="T77" s="73" t="s">
        <v>201</v>
      </c>
      <c r="U77" s="73" t="s">
        <v>400</v>
      </c>
      <c r="V77" s="78" t="s">
        <v>401</v>
      </c>
    </row>
    <row r="78" spans="1:22" ht="75" customHeight="1">
      <c r="A78" s="89" t="s">
        <v>615</v>
      </c>
      <c r="B78" s="73" t="s">
        <v>489</v>
      </c>
      <c r="C78" s="73" t="s">
        <v>608</v>
      </c>
      <c r="D78" s="73" t="s">
        <v>168</v>
      </c>
      <c r="E78" s="73" t="s">
        <v>206</v>
      </c>
      <c r="F78" s="73" t="s">
        <v>207</v>
      </c>
      <c r="G78" s="73" t="s">
        <v>398</v>
      </c>
      <c r="H78" s="73"/>
      <c r="I78" s="77">
        <v>50000000</v>
      </c>
      <c r="J78" s="111" t="s">
        <v>247</v>
      </c>
      <c r="K78" s="73">
        <v>17.64</v>
      </c>
      <c r="L78" s="74">
        <f>Table2[[#This Row],[Monto original]]*Table2[[#This Row],[Tipo de cambio]]</f>
        <v>882000000</v>
      </c>
      <c r="M78" s="84">
        <v>86.59</v>
      </c>
      <c r="N78" s="74">
        <f>Table2[[#This Row],[Monto en MXN (valor nominal)]]/Table2[[#This Row],[Factor IPI]]*100</f>
        <v>1018593371.0590137</v>
      </c>
      <c r="O78" s="75">
        <v>18.9232294771376</v>
      </c>
      <c r="P78" s="106">
        <f>Table2[[#This Row],[Monto en MXN deflactado]]/Table2[[#This Row],[Tipo de cambio USD (2017)]]</f>
        <v>53827671.026747495</v>
      </c>
      <c r="Q78" s="71" t="s">
        <v>209</v>
      </c>
      <c r="R78" s="73" t="s">
        <v>399</v>
      </c>
      <c r="S78" s="73"/>
      <c r="T78" s="73" t="s">
        <v>201</v>
      </c>
      <c r="U78" s="73" t="s">
        <v>400</v>
      </c>
      <c r="V78" s="78" t="s">
        <v>616</v>
      </c>
    </row>
    <row r="79" spans="1:22" ht="75" customHeight="1">
      <c r="A79" s="89" t="s">
        <v>617</v>
      </c>
      <c r="B79" s="73" t="s">
        <v>489</v>
      </c>
      <c r="C79" s="73" t="s">
        <v>608</v>
      </c>
      <c r="D79" s="73" t="s">
        <v>223</v>
      </c>
      <c r="E79" s="73" t="s">
        <v>548</v>
      </c>
      <c r="F79" s="73" t="s">
        <v>223</v>
      </c>
      <c r="G79" s="73" t="s">
        <v>398</v>
      </c>
      <c r="H79" s="73"/>
      <c r="I79" s="77">
        <v>31000000</v>
      </c>
      <c r="J79" s="111" t="s">
        <v>247</v>
      </c>
      <c r="K79" s="73">
        <v>17.64</v>
      </c>
      <c r="L79" s="74">
        <f>Table2[[#This Row],[Monto original]]*Table2[[#This Row],[Tipo de cambio]]</f>
        <v>546840000</v>
      </c>
      <c r="M79" s="84">
        <v>86.59</v>
      </c>
      <c r="N79" s="74">
        <f>Table2[[#This Row],[Monto en MXN (valor nominal)]]/Table2[[#This Row],[Factor IPI]]*100</f>
        <v>631527890.05658853</v>
      </c>
      <c r="O79" s="75">
        <v>18.9232294771376</v>
      </c>
      <c r="P79" s="106">
        <f>Table2[[#This Row],[Monto en MXN deflactado]]/Table2[[#This Row],[Tipo de cambio USD (2017)]]</f>
        <v>33373156.03658345</v>
      </c>
      <c r="Q79" s="71" t="s">
        <v>209</v>
      </c>
      <c r="R79" s="73" t="s">
        <v>399</v>
      </c>
      <c r="S79" s="73"/>
      <c r="T79" s="73" t="s">
        <v>201</v>
      </c>
      <c r="U79" s="73" t="s">
        <v>400</v>
      </c>
      <c r="V79" s="78" t="s">
        <v>401</v>
      </c>
    </row>
    <row r="80" spans="1:22" ht="240" customHeight="1">
      <c r="A80" s="89" t="s">
        <v>618</v>
      </c>
      <c r="B80" s="73" t="s">
        <v>619</v>
      </c>
      <c r="C80" s="73" t="s">
        <v>620</v>
      </c>
      <c r="D80" s="73" t="s">
        <v>223</v>
      </c>
      <c r="E80" s="73" t="s">
        <v>280</v>
      </c>
      <c r="F80" s="73" t="s">
        <v>223</v>
      </c>
      <c r="G80" s="73" t="s">
        <v>621</v>
      </c>
      <c r="H80" s="73"/>
      <c r="I80" s="86">
        <v>6000000</v>
      </c>
      <c r="J80" s="110" t="s">
        <v>199</v>
      </c>
      <c r="K80" s="73">
        <v>13.3</v>
      </c>
      <c r="L80" s="74">
        <f>Table2[[#This Row],[Monto original]]*Table2[[#This Row],[Tipo de cambio]]</f>
        <v>79800000</v>
      </c>
      <c r="M80" s="84">
        <v>86.59</v>
      </c>
      <c r="N80" s="74">
        <f>Table2[[#This Row],[Monto en MXN (valor nominal)]]/Table2[[#This Row],[Factor IPI]]*100</f>
        <v>92158447.857720286</v>
      </c>
      <c r="O80" s="75">
        <v>18.9232294771376</v>
      </c>
      <c r="P80" s="106">
        <f>Table2[[#This Row],[Monto en MXN deflactado]]/Table2[[#This Row],[Tipo de cambio USD (2017)]]</f>
        <v>4870122.6167057259</v>
      </c>
      <c r="Q80" s="73" t="s">
        <v>283</v>
      </c>
      <c r="R80" s="73" t="s">
        <v>622</v>
      </c>
      <c r="S80" s="73"/>
      <c r="T80" s="73" t="s">
        <v>201</v>
      </c>
      <c r="U80" s="73" t="s">
        <v>285</v>
      </c>
      <c r="V80" s="78" t="s">
        <v>623</v>
      </c>
    </row>
    <row r="81" spans="1:22" ht="120" customHeight="1">
      <c r="A81" s="112" t="s">
        <v>624</v>
      </c>
      <c r="B81" s="76" t="s">
        <v>625</v>
      </c>
      <c r="C81" s="92">
        <v>2014</v>
      </c>
      <c r="D81" s="76" t="s">
        <v>626</v>
      </c>
      <c r="E81" s="76" t="s">
        <v>627</v>
      </c>
      <c r="F81" s="76" t="s">
        <v>223</v>
      </c>
      <c r="G81" s="76" t="s">
        <v>398</v>
      </c>
      <c r="H81" s="76"/>
      <c r="I81" s="113">
        <v>211100000</v>
      </c>
      <c r="J81" s="76" t="s">
        <v>199</v>
      </c>
      <c r="K81" s="76">
        <v>13.3</v>
      </c>
      <c r="L81" s="74">
        <f>Table2[[#This Row],[Monto original]]*Table2[[#This Row],[Tipo de cambio]]</f>
        <v>2807630000</v>
      </c>
      <c r="M81" s="76">
        <v>86.59</v>
      </c>
      <c r="N81" s="74">
        <f>Table2[[#This Row],[Monto en MXN (valor nominal)]]/Table2[[#This Row],[Factor IPI]]*100</f>
        <v>3242441390.4607921</v>
      </c>
      <c r="O81" s="75">
        <v>18.9232294771376</v>
      </c>
      <c r="P81" s="106">
        <f>Table2[[#This Row],[Monto en MXN deflactado]]/Table2[[#This Row],[Tipo de cambio USD (2017)]]</f>
        <v>171347147.3977631</v>
      </c>
      <c r="Q81" s="71" t="s">
        <v>209</v>
      </c>
      <c r="R81" s="114" t="s">
        <v>628</v>
      </c>
      <c r="S81" s="114"/>
      <c r="T81" s="115" t="s">
        <v>201</v>
      </c>
      <c r="U81" s="115" t="s">
        <v>629</v>
      </c>
      <c r="V81" s="116"/>
    </row>
    <row r="82" spans="1:22" ht="85.5" customHeight="1">
      <c r="A82" s="112" t="s">
        <v>630</v>
      </c>
      <c r="B82" s="115" t="s">
        <v>625</v>
      </c>
      <c r="C82" s="117">
        <v>42644</v>
      </c>
      <c r="D82" s="115" t="s">
        <v>626</v>
      </c>
      <c r="E82" s="115" t="s">
        <v>627</v>
      </c>
      <c r="F82" s="115" t="s">
        <v>223</v>
      </c>
      <c r="G82" s="73" t="s">
        <v>398</v>
      </c>
      <c r="H82" s="114"/>
      <c r="I82" s="113">
        <v>138200000</v>
      </c>
      <c r="J82" s="110" t="s">
        <v>199</v>
      </c>
      <c r="K82" s="75">
        <v>18.679698742183742</v>
      </c>
      <c r="L82" s="74">
        <f>Table2[[#This Row],[Monto original]]*Table2[[#This Row],[Tipo de cambio]]</f>
        <v>2581534366.1697931</v>
      </c>
      <c r="M82" s="76">
        <v>95.27</v>
      </c>
      <c r="N82" s="74">
        <f>Table2[[#This Row],[Monto en MXN (valor nominal)]]/Table2[[#This Row],[Factor IPI]]*100</f>
        <v>2709703333.8614392</v>
      </c>
      <c r="O82" s="75">
        <v>18.9232294771376</v>
      </c>
      <c r="P82" s="106">
        <f>Table2[[#This Row],[Monto en MXN deflactado]]/Table2[[#This Row],[Tipo de cambio USD (2017)]]</f>
        <v>143194550.2291356</v>
      </c>
      <c r="Q82" s="71" t="s">
        <v>209</v>
      </c>
      <c r="R82" s="114" t="s">
        <v>628</v>
      </c>
      <c r="S82" s="114"/>
      <c r="T82" s="115" t="s">
        <v>201</v>
      </c>
      <c r="U82" s="115" t="s">
        <v>629</v>
      </c>
      <c r="V82" s="116"/>
    </row>
    <row r="83" spans="1:22" ht="85.5" customHeight="1">
      <c r="A83" s="112" t="s">
        <v>631</v>
      </c>
      <c r="B83" s="115" t="s">
        <v>625</v>
      </c>
      <c r="C83" s="117">
        <v>43160</v>
      </c>
      <c r="D83" s="115" t="s">
        <v>626</v>
      </c>
      <c r="E83" s="115" t="s">
        <v>627</v>
      </c>
      <c r="F83" s="115" t="s">
        <v>223</v>
      </c>
      <c r="G83" s="73" t="s">
        <v>398</v>
      </c>
      <c r="H83" s="114"/>
      <c r="I83" s="113">
        <v>206880000</v>
      </c>
      <c r="J83" s="110" t="s">
        <v>199</v>
      </c>
      <c r="K83" s="75">
        <v>19.119800982976901</v>
      </c>
      <c r="L83" s="74">
        <f>Table2[[#This Row],[Monto original]]*Table2[[#This Row],[Tipo de cambio]]</f>
        <v>3955504427.3582616</v>
      </c>
      <c r="M83" s="76">
        <v>103.97912506205924</v>
      </c>
      <c r="N83" s="74">
        <f>Table2[[#This Row],[Monto en MXN (valor nominal)]]/Table2[[#This Row],[Factor IPI]]*100</f>
        <v>3804133209.4278016</v>
      </c>
      <c r="O83" s="75">
        <v>18.9232294771376</v>
      </c>
      <c r="P83" s="106">
        <f>Table2[[#This Row],[Monto en MXN deflactado]]/Table2[[#This Row],[Tipo de cambio USD (2017)]]</f>
        <v>201029809.10440397</v>
      </c>
      <c r="Q83" s="71" t="s">
        <v>209</v>
      </c>
      <c r="R83" s="114" t="s">
        <v>628</v>
      </c>
      <c r="S83" s="114"/>
      <c r="T83" s="115" t="s">
        <v>201</v>
      </c>
      <c r="U83" s="115" t="s">
        <v>629</v>
      </c>
      <c r="V83" s="116"/>
    </row>
    <row r="84" spans="1:22" ht="85.5" customHeight="1">
      <c r="A84" s="112" t="s">
        <v>624</v>
      </c>
      <c r="B84" s="115" t="s">
        <v>625</v>
      </c>
      <c r="C84" s="92">
        <v>2014</v>
      </c>
      <c r="D84" s="115" t="s">
        <v>626</v>
      </c>
      <c r="E84" s="115" t="s">
        <v>627</v>
      </c>
      <c r="F84" s="115" t="s">
        <v>223</v>
      </c>
      <c r="G84" s="114" t="s">
        <v>440</v>
      </c>
      <c r="H84" s="114"/>
      <c r="I84" s="113">
        <v>198000000</v>
      </c>
      <c r="J84" s="100" t="s">
        <v>199</v>
      </c>
      <c r="K84" s="73">
        <v>13.3</v>
      </c>
      <c r="L84" s="74">
        <f>Table2[[#This Row],[Monto original]]*Table2[[#This Row],[Tipo de cambio]]</f>
        <v>2633400000</v>
      </c>
      <c r="M84" s="76">
        <v>86.59</v>
      </c>
      <c r="N84" s="74">
        <f>Table2[[#This Row],[Monto en MXN (valor nominal)]]/Table2[[#This Row],[Factor IPI]]*100</f>
        <v>3041228779.3047695</v>
      </c>
      <c r="O84" s="75">
        <v>18.9232294771376</v>
      </c>
      <c r="P84" s="106">
        <f>Table2[[#This Row],[Monto en MXN deflactado]]/Table2[[#This Row],[Tipo de cambio USD (2017)]]</f>
        <v>160714046.35128894</v>
      </c>
      <c r="Q84" s="71" t="s">
        <v>209</v>
      </c>
      <c r="R84" s="114" t="s">
        <v>628</v>
      </c>
      <c r="S84" s="114"/>
      <c r="T84" s="115" t="s">
        <v>201</v>
      </c>
      <c r="U84" s="115" t="s">
        <v>629</v>
      </c>
      <c r="V84" s="116"/>
    </row>
    <row r="85" spans="1:22" ht="85.5" customHeight="1">
      <c r="A85" s="112" t="s">
        <v>624</v>
      </c>
      <c r="B85" s="115" t="s">
        <v>625</v>
      </c>
      <c r="C85" s="72">
        <v>41791</v>
      </c>
      <c r="D85" s="115" t="s">
        <v>626</v>
      </c>
      <c r="E85" s="115" t="s">
        <v>627</v>
      </c>
      <c r="F85" s="115" t="s">
        <v>223</v>
      </c>
      <c r="G85" s="114" t="s">
        <v>632</v>
      </c>
      <c r="H85" s="114"/>
      <c r="I85" s="113">
        <v>50000000</v>
      </c>
      <c r="J85" s="100" t="s">
        <v>199</v>
      </c>
      <c r="K85" s="73">
        <v>13.3</v>
      </c>
      <c r="L85" s="74">
        <f>Table2[[#This Row],[Monto original]]*Table2[[#This Row],[Tipo de cambio]]</f>
        <v>665000000</v>
      </c>
      <c r="M85" s="76">
        <v>86.594138637994917</v>
      </c>
      <c r="N85" s="74">
        <f>Table2[[#This Row],[Monto en MXN (valor nominal)]]/Table2[[#This Row],[Factor IPI]]*100</f>
        <v>767950360.68205416</v>
      </c>
      <c r="O85" s="75">
        <v>18.9232294771376</v>
      </c>
      <c r="P85" s="106">
        <f>Table2[[#This Row],[Monto en MXN deflactado]]/Table2[[#This Row],[Tipo de cambio USD (2017)]]</f>
        <v>40582415.470354341</v>
      </c>
      <c r="Q85" s="71" t="s">
        <v>209</v>
      </c>
      <c r="R85" s="114" t="s">
        <v>628</v>
      </c>
      <c r="S85" s="114"/>
      <c r="T85" s="115" t="s">
        <v>201</v>
      </c>
      <c r="U85" s="115" t="s">
        <v>629</v>
      </c>
      <c r="V85" s="116"/>
    </row>
    <row r="86" spans="1:22" ht="85.5" customHeight="1">
      <c r="A86" s="112" t="s">
        <v>633</v>
      </c>
      <c r="B86" s="115" t="s">
        <v>625</v>
      </c>
      <c r="C86" s="92">
        <v>2017</v>
      </c>
      <c r="D86" s="115" t="s">
        <v>626</v>
      </c>
      <c r="E86" s="115" t="s">
        <v>627</v>
      </c>
      <c r="F86" s="115" t="s">
        <v>223</v>
      </c>
      <c r="G86" s="114" t="s">
        <v>632</v>
      </c>
      <c r="H86" s="114"/>
      <c r="I86" s="113">
        <v>30000000</v>
      </c>
      <c r="J86" s="100" t="s">
        <v>199</v>
      </c>
      <c r="K86" s="114">
        <v>18.920000000000002</v>
      </c>
      <c r="L86" s="74">
        <f>Table2[[#This Row],[Monto original]]*Table2[[#This Row],[Tipo de cambio]]</f>
        <v>567600000</v>
      </c>
      <c r="M86" s="76">
        <v>100</v>
      </c>
      <c r="N86" s="74">
        <f>Table2[[#This Row],[Monto en MXN (valor nominal)]]/Table2[[#This Row],[Factor IPI]]*100</f>
        <v>567600000</v>
      </c>
      <c r="O86" s="75">
        <v>18.9232294771376</v>
      </c>
      <c r="P86" s="106">
        <f>Table2[[#This Row],[Monto en MXN deflactado]]/Table2[[#This Row],[Tipo de cambio USD (2017)]]</f>
        <v>29994880.138496179</v>
      </c>
      <c r="Q86" s="71" t="s">
        <v>209</v>
      </c>
      <c r="R86" s="114" t="s">
        <v>628</v>
      </c>
      <c r="S86" s="114"/>
      <c r="T86" s="115" t="s">
        <v>201</v>
      </c>
      <c r="U86" s="115" t="s">
        <v>629</v>
      </c>
      <c r="V86" s="116"/>
    </row>
    <row r="87" spans="1:22" ht="70">
      <c r="A87" s="112" t="s">
        <v>634</v>
      </c>
      <c r="B87" s="115" t="s">
        <v>625</v>
      </c>
      <c r="C87" s="92">
        <v>2014</v>
      </c>
      <c r="D87" s="115" t="s">
        <v>626</v>
      </c>
      <c r="E87" s="115" t="s">
        <v>627</v>
      </c>
      <c r="F87" s="115" t="s">
        <v>223</v>
      </c>
      <c r="G87" s="114" t="s">
        <v>398</v>
      </c>
      <c r="H87" s="114"/>
      <c r="I87" s="113">
        <v>11300000</v>
      </c>
      <c r="J87" s="100" t="s">
        <v>199</v>
      </c>
      <c r="K87" s="73">
        <v>13.3</v>
      </c>
      <c r="L87" s="74">
        <f>Table2[[#This Row],[Monto original]]*Table2[[#This Row],[Tipo de cambio]]</f>
        <v>150290000</v>
      </c>
      <c r="M87" s="76">
        <v>86.594138637994917</v>
      </c>
      <c r="N87" s="74">
        <f>Table2[[#This Row],[Monto en MXN (valor nominal)]]/Table2[[#This Row],[Factor IPI]]*100</f>
        <v>173556781.51414424</v>
      </c>
      <c r="O87" s="75">
        <v>18.9232294771376</v>
      </c>
      <c r="P87" s="106">
        <f>Table2[[#This Row],[Monto en MXN deflactado]]/Table2[[#This Row],[Tipo de cambio USD (2017)]]</f>
        <v>9171625.8963000812</v>
      </c>
      <c r="Q87" s="73" t="s">
        <v>311</v>
      </c>
      <c r="R87" s="114" t="s">
        <v>628</v>
      </c>
      <c r="S87" s="114"/>
      <c r="T87" s="115" t="s">
        <v>201</v>
      </c>
      <c r="U87" s="115" t="s">
        <v>629</v>
      </c>
      <c r="V87" s="116"/>
    </row>
    <row r="88" spans="1:22" ht="70">
      <c r="A88" s="112" t="s">
        <v>635</v>
      </c>
      <c r="B88" s="115" t="s">
        <v>625</v>
      </c>
      <c r="C88" s="92">
        <v>2017</v>
      </c>
      <c r="D88" s="115" t="s">
        <v>626</v>
      </c>
      <c r="E88" s="115" t="s">
        <v>627</v>
      </c>
      <c r="F88" s="115" t="s">
        <v>223</v>
      </c>
      <c r="G88" s="114" t="s">
        <v>197</v>
      </c>
      <c r="H88" s="114" t="s">
        <v>636</v>
      </c>
      <c r="I88" s="113">
        <v>300000</v>
      </c>
      <c r="J88" s="100" t="s">
        <v>199</v>
      </c>
      <c r="K88" s="114">
        <v>18.920000000000002</v>
      </c>
      <c r="L88" s="74">
        <f>Table2[[#This Row],[Monto original]]*Table2[[#This Row],[Tipo de cambio]]</f>
        <v>5676000.0000000009</v>
      </c>
      <c r="M88" s="76">
        <v>100</v>
      </c>
      <c r="N88" s="74">
        <f>Table2[[#This Row],[Monto en MXN (valor nominal)]]/Table2[[#This Row],[Factor IPI]]*100</f>
        <v>5676000.0000000009</v>
      </c>
      <c r="O88" s="75">
        <v>18.9232294771376</v>
      </c>
      <c r="P88" s="106">
        <f>Table2[[#This Row],[Monto en MXN deflactado]]/Table2[[#This Row],[Tipo de cambio USD (2017)]]</f>
        <v>299948.80138496181</v>
      </c>
      <c r="Q88" s="73" t="s">
        <v>311</v>
      </c>
      <c r="R88" s="114" t="s">
        <v>628</v>
      </c>
      <c r="S88" s="114"/>
      <c r="T88" s="115" t="s">
        <v>201</v>
      </c>
      <c r="U88" s="115" t="s">
        <v>629</v>
      </c>
      <c r="V88" s="116"/>
    </row>
    <row r="89" spans="1:22" ht="270.75" customHeight="1">
      <c r="A89" s="112" t="s">
        <v>637</v>
      </c>
      <c r="B89" s="115" t="s">
        <v>638</v>
      </c>
      <c r="C89" s="118">
        <v>43160</v>
      </c>
      <c r="D89" s="115" t="s">
        <v>168</v>
      </c>
      <c r="E89" s="115" t="s">
        <v>27</v>
      </c>
      <c r="F89" s="115" t="s">
        <v>207</v>
      </c>
      <c r="G89" s="114" t="s">
        <v>290</v>
      </c>
      <c r="H89" s="114"/>
      <c r="I89" s="113">
        <v>50000000</v>
      </c>
      <c r="J89" s="100" t="s">
        <v>199</v>
      </c>
      <c r="K89" s="75">
        <v>19.119800982976901</v>
      </c>
      <c r="L89" s="74">
        <f>Table2[[#This Row],[Monto original]]*Table2[[#This Row],[Tipo de cambio]]</f>
        <v>955990049.14884508</v>
      </c>
      <c r="M89" s="76">
        <v>103.97912506205924</v>
      </c>
      <c r="N89" s="74">
        <f>Table2[[#This Row],[Monto en MXN (valor nominal)]]/Table2[[#This Row],[Factor IPI]]*100</f>
        <v>919405744.73796427</v>
      </c>
      <c r="O89" s="75">
        <v>18.9232294771376</v>
      </c>
      <c r="P89" s="106">
        <f>Table2[[#This Row],[Monto en MXN deflactado]]/Table2[[#This Row],[Tipo de cambio USD (2017)]]</f>
        <v>48586090.754157946</v>
      </c>
      <c r="Q89" s="71" t="s">
        <v>209</v>
      </c>
      <c r="R89" s="114" t="s">
        <v>312</v>
      </c>
      <c r="S89" s="114" t="s">
        <v>313</v>
      </c>
      <c r="T89" s="115" t="s">
        <v>201</v>
      </c>
      <c r="U89" s="115" t="s">
        <v>639</v>
      </c>
      <c r="V89" s="116"/>
    </row>
    <row r="90" spans="1:22" hidden="1">
      <c r="A90" s="112"/>
      <c r="B90" s="115"/>
      <c r="C90" s="118"/>
      <c r="D90" s="115"/>
      <c r="E90" s="115"/>
      <c r="F90" s="115"/>
      <c r="G90" s="114"/>
      <c r="H90" s="114"/>
      <c r="I90" s="113"/>
      <c r="J90" s="114"/>
      <c r="K90" s="114"/>
      <c r="L90" s="119"/>
      <c r="M90" s="119"/>
      <c r="N90" s="114"/>
      <c r="O90" s="119"/>
      <c r="P90" s="119"/>
      <c r="Q90" s="114"/>
      <c r="R90" s="114"/>
      <c r="S90" s="114"/>
      <c r="T90" s="115"/>
      <c r="U90" s="115"/>
      <c r="V90" s="116"/>
    </row>
  </sheetData>
  <hyperlinks>
    <hyperlink ref="U4" r:id="rId1" xr:uid="{00000000-0004-0000-0000-000000000000}"/>
    <hyperlink ref="U3" r:id="rId2" xr:uid="{00000000-0004-0000-0000-000001000000}"/>
    <hyperlink ref="U14" r:id="rId3" xr:uid="{00000000-0004-0000-0000-000002000000}"/>
    <hyperlink ref="U18" r:id="rId4" xr:uid="{00000000-0004-0000-0000-000003000000}"/>
    <hyperlink ref="U16" r:id="rId5" xr:uid="{00000000-0004-0000-0000-000004000000}"/>
    <hyperlink ref="U27" r:id="rId6" xr:uid="{00000000-0004-0000-0000-000005000000}"/>
    <hyperlink ref="U26" r:id="rId7" xr:uid="{00000000-0004-0000-0000-000006000000}"/>
    <hyperlink ref="U25" r:id="rId8" xr:uid="{00000000-0004-0000-0000-000007000000}"/>
    <hyperlink ref="U33" r:id="rId9" xr:uid="{00000000-0004-0000-0000-000008000000}"/>
    <hyperlink ref="U17" r:id="rId10" xr:uid="{00000000-0004-0000-0000-000009000000}"/>
    <hyperlink ref="U20" r:id="rId11" xr:uid="{00000000-0004-0000-0000-00000A000000}"/>
    <hyperlink ref="U22" r:id="rId12" xr:uid="{00000000-0004-0000-0000-00000B000000}"/>
    <hyperlink ref="U10" r:id="rId13" xr:uid="{00000000-0004-0000-0000-00000C000000}"/>
    <hyperlink ref="U12" r:id="rId14" xr:uid="{00000000-0004-0000-0000-00000D000000}"/>
    <hyperlink ref="U13" r:id="rId15" xr:uid="{00000000-0004-0000-0000-00000E000000}"/>
    <hyperlink ref="U8" r:id="rId16" xr:uid="{00000000-0004-0000-0000-00000F000000}"/>
    <hyperlink ref="U28" r:id="rId17" xr:uid="{00000000-0004-0000-0000-000010000000}"/>
    <hyperlink ref="U30" r:id="rId18" xr:uid="{00000000-0004-0000-0000-000011000000}"/>
    <hyperlink ref="U15" r:id="rId19" display="https://www.iadb.org/en/news/news-releases/2017-11-14/idb-and-uk-establish-infrastructure-fund%2C11956.html" xr:uid="{00000000-0004-0000-0000-000012000000}"/>
    <hyperlink ref="U38" r:id="rId20" location="tab-summary" xr:uid="{00000000-0004-0000-0000-000013000000}"/>
    <hyperlink ref="U39" r:id="rId21" location="2016" xr:uid="{00000000-0004-0000-0000-000014000000}"/>
    <hyperlink ref="U40" r:id="rId22" xr:uid="{00000000-0004-0000-0000-000015000000}"/>
    <hyperlink ref="U41" r:id="rId23" xr:uid="{00000000-0004-0000-0000-000016000000}"/>
    <hyperlink ref="U42" r:id="rId24" xr:uid="{00000000-0004-0000-0000-000017000000}"/>
    <hyperlink ref="U43" r:id="rId25" xr:uid="{00000000-0004-0000-0000-000018000000}"/>
    <hyperlink ref="U44" r:id="rId26" xr:uid="{00000000-0004-0000-0000-000019000000}"/>
    <hyperlink ref="V44" r:id="rId27" xr:uid="{00000000-0004-0000-0000-00001A000000}"/>
    <hyperlink ref="U55" r:id="rId28" xr:uid="{00000000-0004-0000-0000-00001B000000}"/>
    <hyperlink ref="U19" r:id="rId29" xr:uid="{00000000-0004-0000-0000-00001C000000}"/>
    <hyperlink ref="U50" r:id="rId30" location="?region=1&amp;countries=MX" xr:uid="{00000000-0004-0000-0000-00001D000000}"/>
  </hyperlinks>
  <pageMargins left="0.7" right="0.7" top="0.75" bottom="0.75" header="0.3" footer="0.3"/>
  <pageSetup orientation="portrait" verticalDpi="200" r:id="rId31"/>
  <tableParts count="1">
    <tablePart r:id="rId3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M24"/>
  <sheetViews>
    <sheetView workbookViewId="0">
      <selection activeCell="L16" sqref="L16"/>
    </sheetView>
  </sheetViews>
  <sheetFormatPr baseColWidth="10" defaultColWidth="9.1796875" defaultRowHeight="14.5"/>
  <cols>
    <col min="1" max="1" width="18.26953125" customWidth="1"/>
    <col min="3" max="6" width="11.54296875" hidden="1" customWidth="1"/>
    <col min="7" max="10" width="11.81640625" customWidth="1"/>
  </cols>
  <sheetData>
    <row r="2" spans="1:13">
      <c r="A2" t="s">
        <v>143</v>
      </c>
    </row>
    <row r="4" spans="1:13">
      <c r="A4" s="142" t="s">
        <v>19</v>
      </c>
      <c r="B4" s="143"/>
      <c r="C4" s="144" t="s">
        <v>20</v>
      </c>
      <c r="D4" s="145"/>
      <c r="E4" s="145"/>
      <c r="F4" s="145"/>
      <c r="G4" s="144" t="s">
        <v>20</v>
      </c>
      <c r="H4" s="145"/>
      <c r="I4" s="145"/>
      <c r="J4" s="145"/>
    </row>
    <row r="5" spans="1:13">
      <c r="A5" s="59" t="s">
        <v>170</v>
      </c>
      <c r="B5" s="60" t="s">
        <v>160</v>
      </c>
      <c r="C5" s="59">
        <v>2015</v>
      </c>
      <c r="D5" s="59">
        <v>2016</v>
      </c>
      <c r="E5" s="59">
        <v>2017</v>
      </c>
      <c r="F5" s="59">
        <v>2018</v>
      </c>
      <c r="G5" s="59">
        <v>2015</v>
      </c>
      <c r="H5" s="59">
        <v>2016</v>
      </c>
      <c r="I5" s="59">
        <v>2017</v>
      </c>
      <c r="J5" s="59">
        <v>2018</v>
      </c>
    </row>
    <row r="6" spans="1:13">
      <c r="A6" s="64" t="s">
        <v>151</v>
      </c>
      <c r="B6" s="64"/>
      <c r="C6" s="65">
        <v>40663437822</v>
      </c>
      <c r="D6" s="65">
        <v>44532587536</v>
      </c>
      <c r="E6" s="65">
        <v>36878401378</v>
      </c>
      <c r="F6" s="65">
        <v>61457819955</v>
      </c>
      <c r="G6" s="65">
        <f>C6/$M$6*100</f>
        <v>45630388832.577728</v>
      </c>
      <c r="H6" s="65">
        <f>D6/$M$7*100</f>
        <v>46742954583.780807</v>
      </c>
      <c r="I6" s="65">
        <f>E6</f>
        <v>36878401378</v>
      </c>
      <c r="J6" s="65">
        <f>F6/$M$9*100</f>
        <v>59105921422.51564</v>
      </c>
      <c r="M6" s="57">
        <v>89.11481769572039</v>
      </c>
    </row>
    <row r="7" spans="1:13">
      <c r="A7" s="19" t="s">
        <v>152</v>
      </c>
      <c r="B7" s="19">
        <v>4</v>
      </c>
      <c r="C7" s="55">
        <v>240030704</v>
      </c>
      <c r="D7" s="55">
        <v>206661965</v>
      </c>
      <c r="E7" s="55">
        <v>222097196</v>
      </c>
      <c r="F7" s="55">
        <v>226580258</v>
      </c>
      <c r="G7" s="55">
        <f t="shared" ref="G7:G20" si="0">C7/$M$6*100</f>
        <v>269349935.51754427</v>
      </c>
      <c r="H7" s="55">
        <f t="shared" ref="H7:H23" si="1">D7/$M$7*100</f>
        <v>216919594.81089646</v>
      </c>
      <c r="I7" s="55">
        <f t="shared" ref="H7:J23" si="2">E7</f>
        <v>222097196</v>
      </c>
      <c r="J7" s="55">
        <f t="shared" ref="J7:J23" si="3">F7/$M$9*100</f>
        <v>217909371.58277401</v>
      </c>
      <c r="M7" s="57">
        <v>95.271229498727976</v>
      </c>
    </row>
    <row r="8" spans="1:13">
      <c r="A8" s="19" t="s">
        <v>162</v>
      </c>
      <c r="B8" s="19">
        <v>6</v>
      </c>
      <c r="C8" s="55">
        <v>54150000</v>
      </c>
      <c r="D8" s="56" t="s">
        <v>86</v>
      </c>
      <c r="E8" s="56" t="s">
        <v>86</v>
      </c>
      <c r="F8" s="56" t="s">
        <v>86</v>
      </c>
      <c r="G8" s="55">
        <f t="shared" si="0"/>
        <v>60764305.421005733</v>
      </c>
      <c r="H8" s="56" t="str">
        <f t="shared" si="2"/>
        <v>NA</v>
      </c>
      <c r="I8" s="56" t="str">
        <f t="shared" si="2"/>
        <v>NA</v>
      </c>
      <c r="J8" s="56" t="str">
        <f t="shared" si="2"/>
        <v>NA</v>
      </c>
      <c r="M8" s="57">
        <v>100</v>
      </c>
    </row>
    <row r="9" spans="1:13" ht="31.5">
      <c r="A9" s="19" t="s">
        <v>163</v>
      </c>
      <c r="B9" s="19">
        <v>8</v>
      </c>
      <c r="C9" s="55">
        <v>13492474379</v>
      </c>
      <c r="D9" s="55">
        <v>12455859307</v>
      </c>
      <c r="E9" s="55">
        <v>12347760148</v>
      </c>
      <c r="F9" s="55">
        <v>14351904327</v>
      </c>
      <c r="G9" s="55">
        <f t="shared" si="0"/>
        <v>15140550951.997242</v>
      </c>
      <c r="H9" s="55">
        <f t="shared" si="1"/>
        <v>13074103664.38727</v>
      </c>
      <c r="I9" s="55">
        <f t="shared" si="2"/>
        <v>12347760148</v>
      </c>
      <c r="J9" s="55">
        <f t="shared" si="3"/>
        <v>13802678488.046677</v>
      </c>
      <c r="M9" s="57">
        <v>103.97912506205924</v>
      </c>
    </row>
    <row r="10" spans="1:13" ht="21">
      <c r="A10" s="19" t="s">
        <v>164</v>
      </c>
      <c r="B10" s="19">
        <v>9</v>
      </c>
      <c r="C10" s="55">
        <v>1329333000</v>
      </c>
      <c r="D10" s="55">
        <v>1329333000</v>
      </c>
      <c r="E10" s="55">
        <v>643490108</v>
      </c>
      <c r="F10" s="55">
        <v>512727470</v>
      </c>
      <c r="G10" s="55">
        <f t="shared" si="0"/>
        <v>1491708151.7677159</v>
      </c>
      <c r="H10" s="55">
        <f t="shared" si="1"/>
        <v>1395314206.6018457</v>
      </c>
      <c r="I10" s="55">
        <f t="shared" si="2"/>
        <v>643490108</v>
      </c>
      <c r="J10" s="55">
        <f t="shared" si="3"/>
        <v>493106159.23531002</v>
      </c>
    </row>
    <row r="11" spans="1:13">
      <c r="A11" s="19" t="s">
        <v>153</v>
      </c>
      <c r="B11" s="19">
        <v>10</v>
      </c>
      <c r="C11" s="55">
        <v>10450000</v>
      </c>
      <c r="D11" s="55">
        <v>10000000</v>
      </c>
      <c r="E11" s="55">
        <v>10000000</v>
      </c>
      <c r="F11" s="55">
        <v>10000000</v>
      </c>
      <c r="G11" s="55">
        <f t="shared" si="0"/>
        <v>11726444.905808125</v>
      </c>
      <c r="H11" s="55">
        <f t="shared" si="1"/>
        <v>10496348.218255667</v>
      </c>
      <c r="I11" s="55">
        <f t="shared" si="2"/>
        <v>10000000</v>
      </c>
      <c r="J11" s="55">
        <f t="shared" si="3"/>
        <v>9617315.0082110874</v>
      </c>
    </row>
    <row r="12" spans="1:13">
      <c r="A12" s="19" t="s">
        <v>165</v>
      </c>
      <c r="B12" s="19">
        <v>11</v>
      </c>
      <c r="C12" s="56" t="s">
        <v>86</v>
      </c>
      <c r="D12" s="56" t="s">
        <v>86</v>
      </c>
      <c r="E12" s="55">
        <v>60472988</v>
      </c>
      <c r="F12" s="55">
        <v>63077200</v>
      </c>
      <c r="G12" s="56" t="s">
        <v>86</v>
      </c>
      <c r="H12" s="56" t="s">
        <v>86</v>
      </c>
      <c r="I12" s="55">
        <f t="shared" si="2"/>
        <v>60472988</v>
      </c>
      <c r="J12" s="55">
        <f t="shared" si="3"/>
        <v>60663330.223593242</v>
      </c>
    </row>
    <row r="13" spans="1:13">
      <c r="A13" s="19" t="s">
        <v>154</v>
      </c>
      <c r="B13" s="19">
        <v>12</v>
      </c>
      <c r="C13" s="55">
        <v>643783746</v>
      </c>
      <c r="D13" s="55">
        <v>443543736</v>
      </c>
      <c r="E13" s="55">
        <v>436172809</v>
      </c>
      <c r="F13" s="55">
        <v>410515718</v>
      </c>
      <c r="G13" s="55">
        <f t="shared" si="0"/>
        <v>722420538.63385367</v>
      </c>
      <c r="H13" s="55">
        <f t="shared" si="1"/>
        <v>465558950.30820614</v>
      </c>
      <c r="I13" s="55">
        <f t="shared" si="2"/>
        <v>436172809</v>
      </c>
      <c r="J13" s="55">
        <f t="shared" si="3"/>
        <v>394805897.58279502</v>
      </c>
    </row>
    <row r="14" spans="1:13">
      <c r="A14" s="19" t="s">
        <v>155</v>
      </c>
      <c r="B14" s="19">
        <v>13</v>
      </c>
      <c r="C14" s="55">
        <v>178708250</v>
      </c>
      <c r="D14" s="55">
        <v>180717854</v>
      </c>
      <c r="E14" s="55">
        <v>16712375</v>
      </c>
      <c r="F14" s="55">
        <v>17600786</v>
      </c>
      <c r="G14" s="55">
        <f t="shared" si="0"/>
        <v>200537076.34817079</v>
      </c>
      <c r="H14" s="55">
        <f t="shared" si="1"/>
        <v>189687752.48398873</v>
      </c>
      <c r="I14" s="55">
        <f t="shared" si="2"/>
        <v>16712375</v>
      </c>
      <c r="J14" s="55">
        <f t="shared" si="3"/>
        <v>16927230.335411161</v>
      </c>
    </row>
    <row r="15" spans="1:13" ht="21">
      <c r="A15" s="19" t="s">
        <v>166</v>
      </c>
      <c r="B15" s="19">
        <v>15</v>
      </c>
      <c r="C15" s="55">
        <v>52836193</v>
      </c>
      <c r="D15" s="55">
        <v>2439306555</v>
      </c>
      <c r="E15" s="55">
        <v>1044471074</v>
      </c>
      <c r="F15" s="55">
        <v>1094732809</v>
      </c>
      <c r="G15" s="55">
        <f t="shared" si="0"/>
        <v>59290019.736568883</v>
      </c>
      <c r="H15" s="55">
        <f t="shared" si="1"/>
        <v>2560381101.2353616</v>
      </c>
      <c r="I15" s="55">
        <f t="shared" si="2"/>
        <v>1044471074</v>
      </c>
      <c r="J15" s="55">
        <f t="shared" si="3"/>
        <v>1052839027.3976783</v>
      </c>
    </row>
    <row r="16" spans="1:13" ht="21">
      <c r="A16" s="19" t="s">
        <v>167</v>
      </c>
      <c r="B16" s="19">
        <v>16</v>
      </c>
      <c r="C16" s="55">
        <v>16551384030</v>
      </c>
      <c r="D16" s="55">
        <v>16631926765</v>
      </c>
      <c r="E16" s="55">
        <v>9247089359</v>
      </c>
      <c r="F16" s="55">
        <v>9700860769</v>
      </c>
      <c r="G16" s="55">
        <f t="shared" si="0"/>
        <v>18573099803.126068</v>
      </c>
      <c r="H16" s="55">
        <f t="shared" si="1"/>
        <v>17457449486.596645</v>
      </c>
      <c r="I16" s="55">
        <f t="shared" si="2"/>
        <v>9247089359</v>
      </c>
      <c r="J16" s="55">
        <f t="shared" si="3"/>
        <v>9329623386.6269855</v>
      </c>
    </row>
    <row r="17" spans="1:10">
      <c r="A17" s="19" t="s">
        <v>168</v>
      </c>
      <c r="B17" s="19">
        <v>18</v>
      </c>
      <c r="C17" s="55">
        <v>1509522257</v>
      </c>
      <c r="D17" s="55">
        <v>987621301</v>
      </c>
      <c r="E17" s="55">
        <v>878283185</v>
      </c>
      <c r="F17" s="55">
        <v>897892430</v>
      </c>
      <c r="G17" s="55">
        <f t="shared" si="0"/>
        <v>1693907136.9188163</v>
      </c>
      <c r="H17" s="55">
        <f t="shared" si="1"/>
        <v>1036641708.3062692</v>
      </c>
      <c r="I17" s="55">
        <f t="shared" si="2"/>
        <v>878283185</v>
      </c>
      <c r="J17" s="55">
        <f t="shared" si="3"/>
        <v>863531434.27981234</v>
      </c>
    </row>
    <row r="18" spans="1:10">
      <c r="A18" s="19" t="s">
        <v>156</v>
      </c>
      <c r="B18" s="19">
        <v>21</v>
      </c>
      <c r="C18" s="55">
        <v>655000</v>
      </c>
      <c r="D18" s="55">
        <v>655000</v>
      </c>
      <c r="E18" s="55">
        <v>878283185</v>
      </c>
      <c r="F18" s="55">
        <v>613080</v>
      </c>
      <c r="G18" s="55">
        <f t="shared" si="0"/>
        <v>735006.83380902593</v>
      </c>
      <c r="H18" s="55">
        <f t="shared" si="1"/>
        <v>687510.8082957461</v>
      </c>
      <c r="I18" s="55">
        <f t="shared" si="2"/>
        <v>878283185</v>
      </c>
      <c r="J18" s="55">
        <f t="shared" si="3"/>
        <v>589618.34852340538</v>
      </c>
    </row>
    <row r="19" spans="1:10" ht="21">
      <c r="A19" s="19" t="s">
        <v>157</v>
      </c>
      <c r="B19" s="19">
        <v>23</v>
      </c>
      <c r="C19" s="55">
        <v>6355059553</v>
      </c>
      <c r="D19" s="55">
        <v>8394705270</v>
      </c>
      <c r="E19" s="55">
        <v>6215346263</v>
      </c>
      <c r="F19" s="55">
        <v>4994938000</v>
      </c>
      <c r="G19" s="55">
        <f t="shared" si="0"/>
        <v>7131316336.974555</v>
      </c>
      <c r="H19" s="55">
        <f t="shared" si="1"/>
        <v>8811374970.3545952</v>
      </c>
      <c r="I19" s="55">
        <f t="shared" si="2"/>
        <v>6215346263</v>
      </c>
      <c r="J19" s="55">
        <f t="shared" si="3"/>
        <v>4803789219.2483873</v>
      </c>
    </row>
    <row r="20" spans="1:10" ht="21">
      <c r="A20" s="19" t="s">
        <v>169</v>
      </c>
      <c r="B20" s="19">
        <v>38</v>
      </c>
      <c r="C20" s="55">
        <v>245050710</v>
      </c>
      <c r="D20" s="55">
        <v>250512710</v>
      </c>
      <c r="E20" s="55">
        <v>366029992</v>
      </c>
      <c r="F20" s="55">
        <v>369044486</v>
      </c>
      <c r="G20" s="55">
        <f t="shared" si="0"/>
        <v>274983124.39657068</v>
      </c>
      <c r="H20" s="55">
        <f t="shared" si="1"/>
        <v>262946863.72588986</v>
      </c>
      <c r="I20" s="55">
        <f t="shared" si="2"/>
        <v>366029992</v>
      </c>
      <c r="J20" s="55">
        <f t="shared" si="3"/>
        <v>354921707.3905347</v>
      </c>
    </row>
    <row r="21" spans="1:10">
      <c r="A21" s="19" t="s">
        <v>161</v>
      </c>
      <c r="B21" s="19">
        <v>47</v>
      </c>
      <c r="C21" s="56" t="s">
        <v>86</v>
      </c>
      <c r="D21" s="55">
        <v>115000000</v>
      </c>
      <c r="E21" s="55">
        <v>50000000</v>
      </c>
      <c r="F21" s="55">
        <v>55000000</v>
      </c>
      <c r="G21" s="56" t="s">
        <v>86</v>
      </c>
      <c r="H21" s="55">
        <f t="shared" si="1"/>
        <v>120708004.50994016</v>
      </c>
      <c r="I21" s="55">
        <f t="shared" si="2"/>
        <v>50000000</v>
      </c>
      <c r="J21" s="55">
        <f t="shared" si="3"/>
        <v>52895232.545160979</v>
      </c>
    </row>
    <row r="22" spans="1:10">
      <c r="A22" s="19" t="s">
        <v>158</v>
      </c>
      <c r="B22" s="19">
        <v>52</v>
      </c>
      <c r="C22" s="56" t="s">
        <v>86</v>
      </c>
      <c r="D22" s="55">
        <v>478021649</v>
      </c>
      <c r="E22" s="55">
        <v>1586647817</v>
      </c>
      <c r="F22" s="55">
        <v>169157779</v>
      </c>
      <c r="G22" s="56" t="s">
        <v>86</v>
      </c>
      <c r="H22" s="55">
        <f t="shared" si="1"/>
        <v>501748168.37687856</v>
      </c>
      <c r="I22" s="55">
        <f t="shared" si="2"/>
        <v>1586647817</v>
      </c>
      <c r="J22" s="55">
        <f t="shared" si="3"/>
        <v>162684364.67323542</v>
      </c>
    </row>
    <row r="23" spans="1:10">
      <c r="A23" s="19" t="s">
        <v>159</v>
      </c>
      <c r="B23" s="19">
        <v>53</v>
      </c>
      <c r="C23" s="56" t="s">
        <v>86</v>
      </c>
      <c r="D23" s="55">
        <v>608722424</v>
      </c>
      <c r="E23" s="55">
        <v>3753173064</v>
      </c>
      <c r="F23" s="55">
        <v>8583174844</v>
      </c>
      <c r="G23" s="56" t="s">
        <v>86</v>
      </c>
      <c r="H23" s="55">
        <f t="shared" si="1"/>
        <v>638936253.05646694</v>
      </c>
      <c r="I23" s="55">
        <f t="shared" si="2"/>
        <v>3753173064</v>
      </c>
      <c r="J23" s="55">
        <f t="shared" si="3"/>
        <v>8254709624.5301065</v>
      </c>
    </row>
    <row r="24" spans="1:10">
      <c r="G24" s="58"/>
    </row>
  </sheetData>
  <mergeCells count="3">
    <mergeCell ref="A4:B4"/>
    <mergeCell ref="C4:F4"/>
    <mergeCell ref="G4:J4"/>
  </mergeCells>
  <pageMargins left="0.7" right="0.7" top="0.75" bottom="0.75" header="0.3" footer="0.3"/>
  <pageSetup paperSize="9" orientation="portrait" verticalDpi="0" r:id="rId1"/>
  <ignoredErrors>
    <ignoredError sqref="H8 J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5"/>
  <sheetViews>
    <sheetView topLeftCell="M1" zoomScale="71" zoomScaleNormal="71" workbookViewId="0">
      <selection activeCell="O5" sqref="O5"/>
    </sheetView>
  </sheetViews>
  <sheetFormatPr baseColWidth="10" defaultRowHeight="14.5"/>
  <cols>
    <col min="1" max="1" width="46.453125" customWidth="1"/>
    <col min="2" max="2" width="77.81640625" customWidth="1"/>
    <col min="3" max="3" width="19.54296875" customWidth="1"/>
    <col min="4" max="4" width="26.453125" customWidth="1"/>
    <col min="5" max="5" width="39.453125" customWidth="1"/>
    <col min="6" max="6" width="19.453125" customWidth="1"/>
    <col min="7" max="7" width="21.1796875" customWidth="1"/>
    <col min="8" max="8" width="39.453125" customWidth="1"/>
    <col min="9" max="9" width="21" customWidth="1"/>
    <col min="10" max="10" width="14.54296875" customWidth="1"/>
    <col min="11" max="11" width="24.26953125" customWidth="1"/>
    <col min="12" max="13" width="41" customWidth="1"/>
    <col min="14" max="15" width="39.453125" customWidth="1"/>
    <col min="16" max="16" width="20.81640625" customWidth="1"/>
    <col min="17" max="17" width="39.453125" customWidth="1"/>
    <col min="18" max="18" width="17" customWidth="1"/>
    <col min="19" max="19" width="27.1796875" customWidth="1"/>
    <col min="20" max="20" width="18.453125" customWidth="1"/>
    <col min="21" max="22" width="39.453125" customWidth="1"/>
  </cols>
  <sheetData>
    <row r="1" spans="1:22" ht="29">
      <c r="A1" s="121" t="s">
        <v>640</v>
      </c>
      <c r="B1" s="67"/>
      <c r="C1" s="67"/>
      <c r="D1" s="67"/>
      <c r="E1" s="67"/>
      <c r="F1" s="67"/>
      <c r="G1" s="67"/>
      <c r="H1" s="67"/>
      <c r="I1" s="67"/>
      <c r="J1" s="67"/>
      <c r="K1" s="67"/>
      <c r="L1" s="67"/>
      <c r="M1" s="67"/>
      <c r="N1" s="67"/>
      <c r="O1" s="67"/>
      <c r="P1" s="67"/>
      <c r="Q1" s="67"/>
      <c r="R1" s="67"/>
      <c r="S1" s="67"/>
      <c r="T1" s="67"/>
      <c r="U1" s="67"/>
      <c r="V1" s="67"/>
    </row>
    <row r="2" spans="1:22" ht="39">
      <c r="A2" s="68" t="s">
        <v>172</v>
      </c>
      <c r="B2" s="68" t="s">
        <v>173</v>
      </c>
      <c r="C2" s="68" t="s">
        <v>174</v>
      </c>
      <c r="D2" s="68" t="s">
        <v>175</v>
      </c>
      <c r="E2" s="68" t="s">
        <v>16</v>
      </c>
      <c r="F2" s="68" t="s">
        <v>176</v>
      </c>
      <c r="G2" s="68" t="s">
        <v>177</v>
      </c>
      <c r="H2" s="68" t="s">
        <v>178</v>
      </c>
      <c r="I2" s="68" t="s">
        <v>179</v>
      </c>
      <c r="J2" s="68" t="s">
        <v>180</v>
      </c>
      <c r="K2" s="68" t="s">
        <v>181</v>
      </c>
      <c r="L2" s="68" t="s">
        <v>182</v>
      </c>
      <c r="M2" s="68" t="s">
        <v>183</v>
      </c>
      <c r="N2" s="68" t="s">
        <v>184</v>
      </c>
      <c r="O2" s="68" t="s">
        <v>185</v>
      </c>
      <c r="P2" s="68" t="s">
        <v>186</v>
      </c>
      <c r="Q2" s="68" t="s">
        <v>187</v>
      </c>
      <c r="R2" s="68" t="s">
        <v>188</v>
      </c>
      <c r="S2" s="68" t="s">
        <v>189</v>
      </c>
      <c r="T2" s="68" t="s">
        <v>190</v>
      </c>
      <c r="U2" s="68" t="s">
        <v>191</v>
      </c>
      <c r="V2" s="68" t="s">
        <v>192</v>
      </c>
    </row>
    <row r="3" spans="1:22" ht="43.5">
      <c r="A3" s="70" t="s">
        <v>359</v>
      </c>
      <c r="B3" s="71" t="s">
        <v>360</v>
      </c>
      <c r="C3" s="92" t="s">
        <v>361</v>
      </c>
      <c r="D3" s="91" t="s">
        <v>223</v>
      </c>
      <c r="E3" s="91" t="s">
        <v>230</v>
      </c>
      <c r="F3" s="91" t="s">
        <v>223</v>
      </c>
      <c r="G3" s="71" t="s">
        <v>259</v>
      </c>
      <c r="H3" s="71" t="s">
        <v>259</v>
      </c>
      <c r="I3" s="122">
        <v>1300000</v>
      </c>
      <c r="J3" s="71" t="s">
        <v>247</v>
      </c>
      <c r="K3" s="76">
        <v>23.045488721804499</v>
      </c>
      <c r="L3" s="74">
        <f t="shared" ref="L3:L25" si="0">I3*K3</f>
        <v>29959135.338345848</v>
      </c>
      <c r="M3" s="76">
        <v>103.98</v>
      </c>
      <c r="N3" s="74">
        <f t="shared" ref="N3:N25" si="1">((L3)/(M3))*100</f>
        <v>28812401.748745766</v>
      </c>
      <c r="O3" s="75">
        <v>18.9232294771376</v>
      </c>
      <c r="P3" s="74">
        <f t="shared" ref="P3:P4" si="2">N3/O3</f>
        <v>1522594.321627602</v>
      </c>
      <c r="Q3" s="71" t="s">
        <v>641</v>
      </c>
      <c r="R3" s="71" t="s">
        <v>248</v>
      </c>
      <c r="S3" s="71" t="s">
        <v>362</v>
      </c>
      <c r="T3" s="81" t="s">
        <v>201</v>
      </c>
      <c r="U3" s="81" t="s">
        <v>363</v>
      </c>
      <c r="V3" s="123" t="s">
        <v>364</v>
      </c>
    </row>
    <row r="4" spans="1:22" ht="196">
      <c r="A4" s="97" t="s">
        <v>402</v>
      </c>
      <c r="B4" s="124" t="s">
        <v>403</v>
      </c>
      <c r="C4" s="102" t="s">
        <v>404</v>
      </c>
      <c r="D4" s="120" t="s">
        <v>167</v>
      </c>
      <c r="E4" s="120" t="s">
        <v>405</v>
      </c>
      <c r="F4" s="120" t="s">
        <v>223</v>
      </c>
      <c r="G4" s="100" t="s">
        <v>406</v>
      </c>
      <c r="H4" s="100"/>
      <c r="I4" s="86">
        <v>649386</v>
      </c>
      <c r="J4" s="100" t="s">
        <v>199</v>
      </c>
      <c r="K4" s="71">
        <v>18.920000000000002</v>
      </c>
      <c r="L4" s="74">
        <f t="shared" si="0"/>
        <v>12286383.120000001</v>
      </c>
      <c r="M4" s="125">
        <v>100</v>
      </c>
      <c r="N4" s="74">
        <f t="shared" si="1"/>
        <v>12286383.120000001</v>
      </c>
      <c r="O4" s="75">
        <v>18.9232294771376</v>
      </c>
      <c r="P4" s="74">
        <f t="shared" si="2"/>
        <v>649275.17445391603</v>
      </c>
      <c r="Q4" s="100" t="s">
        <v>283</v>
      </c>
      <c r="R4" s="100" t="s">
        <v>407</v>
      </c>
      <c r="S4" s="100"/>
      <c r="T4" s="124" t="s">
        <v>201</v>
      </c>
      <c r="U4" s="124" t="s">
        <v>408</v>
      </c>
      <c r="V4" s="126"/>
    </row>
    <row r="5" spans="1:22" ht="232">
      <c r="A5" s="70" t="s">
        <v>448</v>
      </c>
      <c r="B5" s="71" t="s">
        <v>449</v>
      </c>
      <c r="C5" s="92" t="s">
        <v>642</v>
      </c>
      <c r="D5" s="91" t="s">
        <v>168</v>
      </c>
      <c r="E5" s="91" t="s">
        <v>27</v>
      </c>
      <c r="F5" s="91" t="s">
        <v>207</v>
      </c>
      <c r="G5" s="71" t="s">
        <v>197</v>
      </c>
      <c r="H5" s="71"/>
      <c r="I5" s="74">
        <v>252455311</v>
      </c>
      <c r="J5" s="71" t="s">
        <v>199</v>
      </c>
      <c r="K5" s="127">
        <v>15.88</v>
      </c>
      <c r="L5" s="74">
        <f t="shared" si="0"/>
        <v>4008990338.6800003</v>
      </c>
      <c r="M5" s="84">
        <v>89.11</v>
      </c>
      <c r="N5" s="74">
        <f t="shared" si="1"/>
        <v>4498923059.9034901</v>
      </c>
      <c r="O5" s="75">
        <v>18.9232294771376</v>
      </c>
      <c r="P5" s="74">
        <f>N5/O5</f>
        <v>237746049.91917133</v>
      </c>
      <c r="Q5" s="71" t="s">
        <v>209</v>
      </c>
      <c r="R5" s="71" t="s">
        <v>451</v>
      </c>
      <c r="S5" s="71"/>
      <c r="T5" s="81" t="s">
        <v>201</v>
      </c>
      <c r="U5" s="128" t="s">
        <v>452</v>
      </c>
      <c r="V5" s="129" t="s">
        <v>453</v>
      </c>
    </row>
    <row r="6" spans="1:22" ht="58">
      <c r="A6" s="70" t="s">
        <v>461</v>
      </c>
      <c r="B6" s="71" t="s">
        <v>462</v>
      </c>
      <c r="C6" s="92" t="s">
        <v>463</v>
      </c>
      <c r="D6" s="91" t="s">
        <v>270</v>
      </c>
      <c r="E6" s="91" t="s">
        <v>464</v>
      </c>
      <c r="F6" s="91" t="s">
        <v>207</v>
      </c>
      <c r="G6" s="71" t="s">
        <v>465</v>
      </c>
      <c r="H6" s="71"/>
      <c r="I6" s="74">
        <v>845700</v>
      </c>
      <c r="J6" s="71" t="s">
        <v>199</v>
      </c>
      <c r="K6" s="127">
        <v>15.88</v>
      </c>
      <c r="L6" s="74">
        <f t="shared" si="0"/>
        <v>13429716</v>
      </c>
      <c r="M6" s="84">
        <v>89.11</v>
      </c>
      <c r="N6" s="74">
        <f t="shared" si="1"/>
        <v>15070941.532936821</v>
      </c>
      <c r="O6" s="75">
        <v>18.9232294771376</v>
      </c>
      <c r="P6" s="74">
        <f t="shared" ref="P6:P25" si="3">N6/O6</f>
        <v>796425.449004094</v>
      </c>
      <c r="Q6" s="71" t="s">
        <v>643</v>
      </c>
      <c r="R6" s="71" t="s">
        <v>466</v>
      </c>
      <c r="S6" s="71"/>
      <c r="T6" s="81" t="s">
        <v>201</v>
      </c>
      <c r="U6" s="81" t="s">
        <v>467</v>
      </c>
      <c r="V6" s="123" t="s">
        <v>468</v>
      </c>
    </row>
    <row r="7" spans="1:22" ht="72.5">
      <c r="A7" s="70" t="s">
        <v>469</v>
      </c>
      <c r="B7" s="71" t="s">
        <v>470</v>
      </c>
      <c r="C7" s="92" t="s">
        <v>644</v>
      </c>
      <c r="D7" s="91" t="s">
        <v>168</v>
      </c>
      <c r="E7" s="91" t="s">
        <v>206</v>
      </c>
      <c r="F7" s="91" t="s">
        <v>207</v>
      </c>
      <c r="G7" s="71" t="s">
        <v>440</v>
      </c>
      <c r="H7" s="71"/>
      <c r="I7" s="74">
        <v>85800000</v>
      </c>
      <c r="J7" s="71" t="s">
        <v>199</v>
      </c>
      <c r="K7" s="127">
        <v>15.88</v>
      </c>
      <c r="L7" s="74">
        <f t="shared" si="0"/>
        <v>1362504000</v>
      </c>
      <c r="M7" s="84">
        <v>89.11</v>
      </c>
      <c r="N7" s="74">
        <f t="shared" si="1"/>
        <v>1529013578.7229269</v>
      </c>
      <c r="O7" s="75">
        <v>18.9232294771376</v>
      </c>
      <c r="P7" s="74">
        <f t="shared" si="3"/>
        <v>80800879.182394788</v>
      </c>
      <c r="Q7" s="71" t="s">
        <v>209</v>
      </c>
      <c r="R7" s="71" t="s">
        <v>399</v>
      </c>
      <c r="S7" s="71"/>
      <c r="T7" s="81" t="s">
        <v>201</v>
      </c>
      <c r="U7" s="81" t="s">
        <v>472</v>
      </c>
      <c r="V7" s="130" t="s">
        <v>473</v>
      </c>
    </row>
    <row r="8" spans="1:22" ht="130.5">
      <c r="A8" s="70" t="s">
        <v>480</v>
      </c>
      <c r="B8" s="71" t="s">
        <v>481</v>
      </c>
      <c r="C8" s="92" t="s">
        <v>482</v>
      </c>
      <c r="D8" s="91" t="s">
        <v>168</v>
      </c>
      <c r="E8" s="91" t="s">
        <v>375</v>
      </c>
      <c r="F8" s="91" t="s">
        <v>207</v>
      </c>
      <c r="G8" s="71" t="s">
        <v>483</v>
      </c>
      <c r="H8" s="71"/>
      <c r="I8" s="74">
        <v>16880000</v>
      </c>
      <c r="J8" s="71" t="s">
        <v>199</v>
      </c>
      <c r="K8" s="127">
        <v>15.88</v>
      </c>
      <c r="L8" s="74">
        <f t="shared" si="0"/>
        <v>268054400</v>
      </c>
      <c r="M8" s="84">
        <v>89.11</v>
      </c>
      <c r="N8" s="74">
        <f t="shared" si="1"/>
        <v>300812927.84199303</v>
      </c>
      <c r="O8" s="75">
        <v>18.9232294771376</v>
      </c>
      <c r="P8" s="74">
        <f t="shared" si="3"/>
        <v>15896489.983669275</v>
      </c>
      <c r="Q8" s="71" t="s">
        <v>209</v>
      </c>
      <c r="R8" s="71" t="s">
        <v>484</v>
      </c>
      <c r="S8" s="71"/>
      <c r="T8" s="81" t="s">
        <v>201</v>
      </c>
      <c r="U8" s="81" t="s">
        <v>485</v>
      </c>
      <c r="V8" s="123"/>
    </row>
    <row r="9" spans="1:22" ht="43.5">
      <c r="A9" s="70" t="s">
        <v>486</v>
      </c>
      <c r="B9" s="71" t="s">
        <v>487</v>
      </c>
      <c r="C9" s="92" t="s">
        <v>488</v>
      </c>
      <c r="D9" s="91" t="s">
        <v>168</v>
      </c>
      <c r="E9" s="91" t="s">
        <v>303</v>
      </c>
      <c r="F9" s="91" t="s">
        <v>207</v>
      </c>
      <c r="G9" s="71" t="s">
        <v>248</v>
      </c>
      <c r="H9" s="71"/>
      <c r="I9" s="131">
        <v>7000000</v>
      </c>
      <c r="J9" s="71" t="s">
        <v>247</v>
      </c>
      <c r="K9" s="127">
        <v>17.63</v>
      </c>
      <c r="L9" s="74">
        <f t="shared" si="0"/>
        <v>123410000</v>
      </c>
      <c r="M9" s="84">
        <v>89.11</v>
      </c>
      <c r="N9" s="74">
        <f t="shared" si="1"/>
        <v>138491751.76747841</v>
      </c>
      <c r="O9" s="75">
        <v>18.9232294771376</v>
      </c>
      <c r="P9" s="74">
        <f t="shared" si="3"/>
        <v>7318610.8076742087</v>
      </c>
      <c r="Q9" s="71" t="s">
        <v>489</v>
      </c>
      <c r="R9" s="71" t="s">
        <v>490</v>
      </c>
      <c r="S9" s="71"/>
      <c r="T9" s="81" t="s">
        <v>201</v>
      </c>
      <c r="U9" s="81" t="s">
        <v>491</v>
      </c>
      <c r="V9" s="123"/>
    </row>
    <row r="10" spans="1:22" ht="304.5">
      <c r="A10" s="70" t="s">
        <v>496</v>
      </c>
      <c r="B10" s="71" t="s">
        <v>497</v>
      </c>
      <c r="C10" s="92" t="s">
        <v>498</v>
      </c>
      <c r="D10" s="91" t="s">
        <v>168</v>
      </c>
      <c r="E10" s="91" t="s">
        <v>27</v>
      </c>
      <c r="F10" s="91" t="s">
        <v>207</v>
      </c>
      <c r="G10" s="71" t="s">
        <v>499</v>
      </c>
      <c r="H10" s="71"/>
      <c r="I10" s="74">
        <v>184500000</v>
      </c>
      <c r="J10" s="71" t="s">
        <v>199</v>
      </c>
      <c r="K10" s="127">
        <v>15.88</v>
      </c>
      <c r="L10" s="74">
        <f t="shared" si="0"/>
        <v>2929860000</v>
      </c>
      <c r="M10" s="84">
        <v>89.11</v>
      </c>
      <c r="N10" s="74">
        <f t="shared" si="1"/>
        <v>3287913814.386713</v>
      </c>
      <c r="O10" s="75">
        <v>18.9232294771376</v>
      </c>
      <c r="P10" s="74">
        <f t="shared" si="3"/>
        <v>173750142.29780695</v>
      </c>
      <c r="Q10" s="71" t="s">
        <v>311</v>
      </c>
      <c r="R10" s="71" t="s">
        <v>500</v>
      </c>
      <c r="S10" s="71"/>
      <c r="T10" s="81" t="s">
        <v>201</v>
      </c>
      <c r="U10" s="81" t="s">
        <v>501</v>
      </c>
      <c r="V10" s="123" t="s">
        <v>502</v>
      </c>
    </row>
    <row r="11" spans="1:22" ht="130.5">
      <c r="A11" s="70" t="s">
        <v>526</v>
      </c>
      <c r="B11" s="81" t="s">
        <v>527</v>
      </c>
      <c r="C11" s="80" t="s">
        <v>528</v>
      </c>
      <c r="D11" s="91" t="s">
        <v>168</v>
      </c>
      <c r="E11" s="91" t="s">
        <v>206</v>
      </c>
      <c r="F11" s="91" t="s">
        <v>207</v>
      </c>
      <c r="G11" s="71" t="s">
        <v>197</v>
      </c>
      <c r="H11" s="71"/>
      <c r="I11" s="74">
        <v>200000000</v>
      </c>
      <c r="J11" s="71" t="s">
        <v>199</v>
      </c>
      <c r="K11" s="75">
        <v>18.679698742183742</v>
      </c>
      <c r="L11" s="74">
        <f t="shared" si="0"/>
        <v>3735939748.4367485</v>
      </c>
      <c r="M11" s="84">
        <v>95.27</v>
      </c>
      <c r="N11" s="74">
        <f t="shared" si="1"/>
        <v>3921423059.1337762</v>
      </c>
      <c r="O11" s="75">
        <v>18.9232294771376</v>
      </c>
      <c r="P11" s="74">
        <f t="shared" si="3"/>
        <v>207228003.22595599</v>
      </c>
      <c r="Q11" s="71" t="s">
        <v>645</v>
      </c>
      <c r="R11" s="71" t="s">
        <v>529</v>
      </c>
      <c r="S11" s="71"/>
      <c r="T11" s="71" t="s">
        <v>201</v>
      </c>
      <c r="U11" s="81" t="s">
        <v>530</v>
      </c>
      <c r="V11" s="123" t="s">
        <v>531</v>
      </c>
    </row>
    <row r="12" spans="1:22" ht="58">
      <c r="A12" s="70" t="s">
        <v>532</v>
      </c>
      <c r="B12" s="71" t="s">
        <v>237</v>
      </c>
      <c r="C12" s="80" t="s">
        <v>533</v>
      </c>
      <c r="D12" s="91" t="s">
        <v>238</v>
      </c>
      <c r="E12" s="91" t="s">
        <v>239</v>
      </c>
      <c r="F12" s="91" t="s">
        <v>207</v>
      </c>
      <c r="G12" s="71" t="s">
        <v>465</v>
      </c>
      <c r="H12" s="71"/>
      <c r="I12" s="74">
        <v>1000000</v>
      </c>
      <c r="J12" s="71" t="s">
        <v>199</v>
      </c>
      <c r="K12" s="75">
        <v>18.679698742183742</v>
      </c>
      <c r="L12" s="74">
        <f t="shared" si="0"/>
        <v>18679698.742183741</v>
      </c>
      <c r="M12" s="84">
        <v>95.27</v>
      </c>
      <c r="N12" s="74">
        <f t="shared" si="1"/>
        <v>19607115.295668881</v>
      </c>
      <c r="O12" s="75">
        <v>18.9232294771376</v>
      </c>
      <c r="P12" s="74">
        <f t="shared" si="3"/>
        <v>1036140.01612978</v>
      </c>
      <c r="Q12" s="71" t="s">
        <v>643</v>
      </c>
      <c r="R12" s="71" t="s">
        <v>241</v>
      </c>
      <c r="S12" s="71"/>
      <c r="T12" s="71" t="s">
        <v>201</v>
      </c>
      <c r="U12" s="81" t="s">
        <v>242</v>
      </c>
      <c r="V12" s="123" t="s">
        <v>534</v>
      </c>
    </row>
    <row r="13" spans="1:22" ht="362.5">
      <c r="A13" s="70" t="s">
        <v>535</v>
      </c>
      <c r="B13" s="81" t="s">
        <v>536</v>
      </c>
      <c r="C13" s="80" t="s">
        <v>537</v>
      </c>
      <c r="D13" s="91" t="s">
        <v>168</v>
      </c>
      <c r="E13" s="91" t="s">
        <v>27</v>
      </c>
      <c r="F13" s="91" t="s">
        <v>207</v>
      </c>
      <c r="G13" s="71" t="s">
        <v>290</v>
      </c>
      <c r="H13" s="71"/>
      <c r="I13" s="74">
        <v>100000000</v>
      </c>
      <c r="J13" s="71" t="s">
        <v>199</v>
      </c>
      <c r="K13" s="75">
        <v>18.679698742183742</v>
      </c>
      <c r="L13" s="74">
        <f t="shared" si="0"/>
        <v>1867969874.2183743</v>
      </c>
      <c r="M13" s="84">
        <v>95.27</v>
      </c>
      <c r="N13" s="74">
        <f t="shared" si="1"/>
        <v>1960711529.5668881</v>
      </c>
      <c r="O13" s="75">
        <v>18.9232294771376</v>
      </c>
      <c r="P13" s="74">
        <f t="shared" si="3"/>
        <v>103614001.612978</v>
      </c>
      <c r="Q13" s="71" t="s">
        <v>311</v>
      </c>
      <c r="R13" s="71" t="s">
        <v>514</v>
      </c>
      <c r="S13" s="71"/>
      <c r="T13" s="71" t="s">
        <v>201</v>
      </c>
      <c r="U13" s="81" t="s">
        <v>538</v>
      </c>
      <c r="V13" s="123" t="s">
        <v>502</v>
      </c>
    </row>
    <row r="14" spans="1:22" ht="58">
      <c r="A14" s="70" t="s">
        <v>539</v>
      </c>
      <c r="B14" s="71" t="s">
        <v>540</v>
      </c>
      <c r="C14" s="80" t="s">
        <v>541</v>
      </c>
      <c r="D14" s="91" t="s">
        <v>167</v>
      </c>
      <c r="E14" s="91" t="s">
        <v>289</v>
      </c>
      <c r="F14" s="91" t="s">
        <v>223</v>
      </c>
      <c r="G14" s="71" t="s">
        <v>248</v>
      </c>
      <c r="H14" s="71"/>
      <c r="I14" s="131">
        <v>5000000</v>
      </c>
      <c r="J14" s="71" t="s">
        <v>247</v>
      </c>
      <c r="K14" s="127">
        <v>20.64</v>
      </c>
      <c r="L14" s="74">
        <f t="shared" si="0"/>
        <v>103200000</v>
      </c>
      <c r="M14" s="84">
        <v>95.27</v>
      </c>
      <c r="N14" s="74">
        <f t="shared" si="1"/>
        <v>108323711.55662853</v>
      </c>
      <c r="O14" s="75">
        <v>18.9232294771376</v>
      </c>
      <c r="P14" s="74">
        <f t="shared" si="3"/>
        <v>5724377.6326605109</v>
      </c>
      <c r="Q14" s="71" t="s">
        <v>489</v>
      </c>
      <c r="R14" s="71" t="s">
        <v>490</v>
      </c>
      <c r="S14" s="71"/>
      <c r="T14" s="81" t="s">
        <v>201</v>
      </c>
      <c r="U14" s="81" t="s">
        <v>491</v>
      </c>
      <c r="V14" s="123" t="s">
        <v>502</v>
      </c>
    </row>
    <row r="15" spans="1:22" ht="87">
      <c r="A15" s="70" t="s">
        <v>646</v>
      </c>
      <c r="B15" s="71" t="s">
        <v>647</v>
      </c>
      <c r="C15" s="80" t="s">
        <v>648</v>
      </c>
      <c r="D15" s="91" t="s">
        <v>168</v>
      </c>
      <c r="E15" s="91" t="s">
        <v>27</v>
      </c>
      <c r="F15" s="91" t="s">
        <v>207</v>
      </c>
      <c r="G15" s="71" t="s">
        <v>197</v>
      </c>
      <c r="H15" s="100"/>
      <c r="I15" s="74">
        <v>127077181</v>
      </c>
      <c r="J15" s="131" t="s">
        <v>199</v>
      </c>
      <c r="K15" s="100">
        <v>12.77</v>
      </c>
      <c r="L15" s="74">
        <f t="shared" si="0"/>
        <v>1622775601.3699999</v>
      </c>
      <c r="M15" s="125">
        <v>82.5</v>
      </c>
      <c r="N15" s="74">
        <f t="shared" si="1"/>
        <v>1967000728.9333332</v>
      </c>
      <c r="O15" s="75">
        <v>18.9232294771376</v>
      </c>
      <c r="P15" s="74">
        <f t="shared" si="3"/>
        <v>103946354.99769193</v>
      </c>
      <c r="Q15" s="100" t="s">
        <v>209</v>
      </c>
      <c r="R15" s="100" t="s">
        <v>489</v>
      </c>
      <c r="S15" s="100"/>
      <c r="T15" s="124" t="s">
        <v>201</v>
      </c>
      <c r="U15" s="124" t="s">
        <v>649</v>
      </c>
      <c r="V15" s="126" t="s">
        <v>502</v>
      </c>
    </row>
    <row r="16" spans="1:22" ht="101.5">
      <c r="A16" s="70" t="s">
        <v>650</v>
      </c>
      <c r="B16" s="71" t="s">
        <v>651</v>
      </c>
      <c r="C16" s="80" t="s">
        <v>652</v>
      </c>
      <c r="D16" s="81" t="s">
        <v>238</v>
      </c>
      <c r="E16" s="81" t="s">
        <v>239</v>
      </c>
      <c r="F16" s="81" t="s">
        <v>207</v>
      </c>
      <c r="G16" s="71" t="s">
        <v>290</v>
      </c>
      <c r="H16" s="100"/>
      <c r="I16" s="74">
        <v>150000000</v>
      </c>
      <c r="J16" s="131" t="s">
        <v>199</v>
      </c>
      <c r="K16" s="100">
        <v>12.63</v>
      </c>
      <c r="L16" s="74">
        <f t="shared" si="0"/>
        <v>1894500000</v>
      </c>
      <c r="M16" s="125">
        <v>74.81</v>
      </c>
      <c r="N16" s="74">
        <f t="shared" si="1"/>
        <v>2532415452.4796152</v>
      </c>
      <c r="O16" s="75">
        <v>18.9232294771376</v>
      </c>
      <c r="P16" s="74">
        <f t="shared" si="3"/>
        <v>133825753.97815649</v>
      </c>
      <c r="Q16" s="100" t="s">
        <v>209</v>
      </c>
      <c r="R16" s="100" t="s">
        <v>299</v>
      </c>
      <c r="S16" s="100"/>
      <c r="T16" s="124" t="s">
        <v>201</v>
      </c>
      <c r="U16" s="124" t="s">
        <v>653</v>
      </c>
      <c r="V16" s="126" t="s">
        <v>502</v>
      </c>
    </row>
    <row r="17" spans="1:22" ht="188.5">
      <c r="A17" s="70" t="s">
        <v>654</v>
      </c>
      <c r="B17" s="71" t="s">
        <v>655</v>
      </c>
      <c r="C17" s="80" t="s">
        <v>656</v>
      </c>
      <c r="D17" s="91" t="s">
        <v>167</v>
      </c>
      <c r="E17" s="91" t="s">
        <v>289</v>
      </c>
      <c r="F17" s="91" t="s">
        <v>223</v>
      </c>
      <c r="G17" s="71" t="s">
        <v>657</v>
      </c>
      <c r="H17" s="100"/>
      <c r="I17" s="74">
        <v>11500000</v>
      </c>
      <c r="J17" s="131" t="s">
        <v>199</v>
      </c>
      <c r="K17" s="100">
        <v>13.17</v>
      </c>
      <c r="L17" s="74">
        <f t="shared" si="0"/>
        <v>151455000</v>
      </c>
      <c r="M17" s="125">
        <v>81.2</v>
      </c>
      <c r="N17" s="74">
        <f t="shared" si="1"/>
        <v>186520935.96059111</v>
      </c>
      <c r="O17" s="75">
        <v>18.9232294771376</v>
      </c>
      <c r="P17" s="74">
        <f t="shared" si="3"/>
        <v>9856717.9659232758</v>
      </c>
      <c r="Q17" s="100" t="s">
        <v>283</v>
      </c>
      <c r="R17" s="100" t="s">
        <v>658</v>
      </c>
      <c r="S17" s="100"/>
      <c r="T17" s="124" t="s">
        <v>201</v>
      </c>
      <c r="U17" s="124" t="s">
        <v>659</v>
      </c>
      <c r="V17" s="126" t="s">
        <v>660</v>
      </c>
    </row>
    <row r="18" spans="1:22" ht="409.5">
      <c r="A18" s="70" t="s">
        <v>558</v>
      </c>
      <c r="B18" s="71" t="s">
        <v>559</v>
      </c>
      <c r="C18" s="80" t="s">
        <v>560</v>
      </c>
      <c r="D18" s="91" t="s">
        <v>223</v>
      </c>
      <c r="E18" s="91" t="s">
        <v>561</v>
      </c>
      <c r="F18" s="91" t="s">
        <v>223</v>
      </c>
      <c r="G18" s="71" t="s">
        <v>248</v>
      </c>
      <c r="H18" s="100"/>
      <c r="I18" s="74">
        <v>8875000</v>
      </c>
      <c r="J18" s="131" t="s">
        <v>199</v>
      </c>
      <c r="K18" s="100">
        <v>13.3</v>
      </c>
      <c r="L18" s="74">
        <f t="shared" si="0"/>
        <v>118037500</v>
      </c>
      <c r="M18" s="125">
        <v>86.59</v>
      </c>
      <c r="N18" s="74">
        <f t="shared" si="1"/>
        <v>136317704.12287793</v>
      </c>
      <c r="O18" s="75">
        <v>18.9232294771376</v>
      </c>
      <c r="P18" s="74">
        <f t="shared" si="3"/>
        <v>7203723.037210553</v>
      </c>
      <c r="Q18" s="100" t="s">
        <v>283</v>
      </c>
      <c r="R18" s="100" t="s">
        <v>234</v>
      </c>
      <c r="S18" s="100"/>
      <c r="T18" s="124" t="s">
        <v>201</v>
      </c>
      <c r="U18" s="124" t="s">
        <v>562</v>
      </c>
      <c r="V18" s="126" t="s">
        <v>502</v>
      </c>
    </row>
    <row r="19" spans="1:22" ht="87">
      <c r="A19" s="70" t="s">
        <v>220</v>
      </c>
      <c r="B19" s="71" t="s">
        <v>221</v>
      </c>
      <c r="C19" s="80" t="s">
        <v>222</v>
      </c>
      <c r="D19" s="81" t="s">
        <v>223</v>
      </c>
      <c r="E19" s="81" t="s">
        <v>224</v>
      </c>
      <c r="F19" s="81" t="s">
        <v>223</v>
      </c>
      <c r="G19" s="71" t="s">
        <v>197</v>
      </c>
      <c r="H19" s="71" t="s">
        <v>225</v>
      </c>
      <c r="I19" s="74">
        <v>600000000</v>
      </c>
      <c r="J19" s="71" t="s">
        <v>199</v>
      </c>
      <c r="K19" s="71">
        <v>18.920000000000002</v>
      </c>
      <c r="L19" s="74">
        <f t="shared" si="0"/>
        <v>11352000000.000002</v>
      </c>
      <c r="M19" s="125">
        <v>100</v>
      </c>
      <c r="N19" s="74">
        <f t="shared" si="1"/>
        <v>11352000000.000002</v>
      </c>
      <c r="O19" s="75">
        <v>18.9232294771376</v>
      </c>
      <c r="P19" s="74">
        <f t="shared" si="3"/>
        <v>599897602.76992369</v>
      </c>
      <c r="Q19" s="71" t="s">
        <v>209</v>
      </c>
      <c r="R19" s="71" t="s">
        <v>226</v>
      </c>
      <c r="S19" s="81"/>
      <c r="T19" s="81" t="s">
        <v>201</v>
      </c>
      <c r="U19" s="81" t="s">
        <v>227</v>
      </c>
      <c r="V19" s="123" t="s">
        <v>502</v>
      </c>
    </row>
    <row r="20" spans="1:22" ht="72.5">
      <c r="A20" s="70" t="s">
        <v>563</v>
      </c>
      <c r="B20" s="71" t="s">
        <v>470</v>
      </c>
      <c r="C20" s="80" t="s">
        <v>564</v>
      </c>
      <c r="D20" s="91" t="s">
        <v>168</v>
      </c>
      <c r="E20" s="91" t="s">
        <v>206</v>
      </c>
      <c r="F20" s="91" t="s">
        <v>207</v>
      </c>
      <c r="G20" s="71" t="s">
        <v>440</v>
      </c>
      <c r="H20" s="100"/>
      <c r="I20" s="74">
        <v>22800000</v>
      </c>
      <c r="J20" s="131" t="s">
        <v>199</v>
      </c>
      <c r="K20" s="100">
        <v>13.3</v>
      </c>
      <c r="L20" s="74">
        <f t="shared" si="0"/>
        <v>303240000</v>
      </c>
      <c r="M20" s="125">
        <v>86.59</v>
      </c>
      <c r="N20" s="74">
        <f t="shared" si="1"/>
        <v>350202101.85933709</v>
      </c>
      <c r="O20" s="75">
        <v>18.9232294771376</v>
      </c>
      <c r="P20" s="74">
        <f t="shared" si="3"/>
        <v>18506465.943481758</v>
      </c>
      <c r="Q20" s="100" t="s">
        <v>565</v>
      </c>
      <c r="R20" s="100" t="s">
        <v>399</v>
      </c>
      <c r="S20" s="100"/>
      <c r="T20" s="124" t="s">
        <v>201</v>
      </c>
      <c r="U20" s="124" t="s">
        <v>566</v>
      </c>
      <c r="V20" s="126" t="s">
        <v>502</v>
      </c>
    </row>
    <row r="21" spans="1:22" ht="58">
      <c r="A21" s="70" t="s">
        <v>592</v>
      </c>
      <c r="B21" s="71" t="s">
        <v>593</v>
      </c>
      <c r="C21" s="80" t="s">
        <v>594</v>
      </c>
      <c r="D21" s="91" t="s">
        <v>223</v>
      </c>
      <c r="E21" s="91" t="s">
        <v>280</v>
      </c>
      <c r="F21" s="91" t="s">
        <v>223</v>
      </c>
      <c r="G21" s="71" t="s">
        <v>248</v>
      </c>
      <c r="H21" s="100"/>
      <c r="I21" s="131">
        <v>5450000</v>
      </c>
      <c r="J21" s="131" t="s">
        <v>247</v>
      </c>
      <c r="K21" s="100">
        <v>17.64</v>
      </c>
      <c r="L21" s="74">
        <f t="shared" si="0"/>
        <v>96138000</v>
      </c>
      <c r="M21" s="125">
        <v>86.59</v>
      </c>
      <c r="N21" s="74">
        <f t="shared" si="1"/>
        <v>111026677.4454325</v>
      </c>
      <c r="O21" s="75">
        <v>18.9232294771376</v>
      </c>
      <c r="P21" s="74">
        <f t="shared" si="3"/>
        <v>5867216.1419154769</v>
      </c>
      <c r="Q21" s="100" t="s">
        <v>489</v>
      </c>
      <c r="R21" s="100" t="s">
        <v>490</v>
      </c>
      <c r="S21" s="100"/>
      <c r="T21" s="124" t="s">
        <v>201</v>
      </c>
      <c r="U21" s="124" t="s">
        <v>491</v>
      </c>
      <c r="V21" s="126" t="s">
        <v>595</v>
      </c>
    </row>
    <row r="22" spans="1:22" ht="409.5">
      <c r="A22" s="70" t="s">
        <v>596</v>
      </c>
      <c r="B22" s="71" t="s">
        <v>597</v>
      </c>
      <c r="C22" s="80" t="s">
        <v>598</v>
      </c>
      <c r="D22" s="91" t="s">
        <v>599</v>
      </c>
      <c r="E22" s="91" t="s">
        <v>600</v>
      </c>
      <c r="F22" s="91" t="s">
        <v>207</v>
      </c>
      <c r="G22" s="71" t="s">
        <v>248</v>
      </c>
      <c r="H22" s="100"/>
      <c r="I22" s="131">
        <v>5000000</v>
      </c>
      <c r="J22" s="131" t="s">
        <v>247</v>
      </c>
      <c r="K22" s="100">
        <v>17.64</v>
      </c>
      <c r="L22" s="74">
        <f t="shared" si="0"/>
        <v>88200000</v>
      </c>
      <c r="M22" s="125">
        <v>86.59</v>
      </c>
      <c r="N22" s="74">
        <f t="shared" si="1"/>
        <v>101859337.10590136</v>
      </c>
      <c r="O22" s="75">
        <v>18.9232294771376</v>
      </c>
      <c r="P22" s="74">
        <f t="shared" si="3"/>
        <v>5382767.1026747487</v>
      </c>
      <c r="Q22" s="100" t="s">
        <v>489</v>
      </c>
      <c r="R22" s="100" t="s">
        <v>490</v>
      </c>
      <c r="S22" s="100"/>
      <c r="T22" s="124" t="s">
        <v>201</v>
      </c>
      <c r="U22" s="124" t="s">
        <v>491</v>
      </c>
      <c r="V22" s="126" t="s">
        <v>502</v>
      </c>
    </row>
    <row r="23" spans="1:22" ht="43.5">
      <c r="A23" s="70" t="s">
        <v>661</v>
      </c>
      <c r="B23" s="71" t="s">
        <v>662</v>
      </c>
      <c r="C23" s="80" t="s">
        <v>663</v>
      </c>
      <c r="D23" s="91" t="s">
        <v>223</v>
      </c>
      <c r="E23" s="91" t="s">
        <v>561</v>
      </c>
      <c r="F23" s="91" t="s">
        <v>223</v>
      </c>
      <c r="G23" s="71" t="s">
        <v>248</v>
      </c>
      <c r="H23" s="100"/>
      <c r="I23" s="131">
        <v>8500000</v>
      </c>
      <c r="J23" s="131" t="s">
        <v>247</v>
      </c>
      <c r="K23" s="100">
        <v>17.11</v>
      </c>
      <c r="L23" s="74">
        <f t="shared" si="0"/>
        <v>145435000</v>
      </c>
      <c r="M23" s="125">
        <v>82.5</v>
      </c>
      <c r="N23" s="74">
        <f t="shared" si="1"/>
        <v>176284848.4848485</v>
      </c>
      <c r="O23" s="75">
        <v>18.9232294771376</v>
      </c>
      <c r="P23" s="74">
        <f t="shared" si="3"/>
        <v>9315790.8747991379</v>
      </c>
      <c r="Q23" s="100" t="s">
        <v>489</v>
      </c>
      <c r="R23" s="100" t="s">
        <v>664</v>
      </c>
      <c r="S23" s="100"/>
      <c r="T23" s="124" t="s">
        <v>201</v>
      </c>
      <c r="U23" s="124" t="s">
        <v>491</v>
      </c>
      <c r="V23" s="126" t="s">
        <v>502</v>
      </c>
    </row>
    <row r="24" spans="1:22" ht="58">
      <c r="A24" s="70" t="s">
        <v>665</v>
      </c>
      <c r="B24" s="71" t="s">
        <v>666</v>
      </c>
      <c r="C24" s="80" t="s">
        <v>667</v>
      </c>
      <c r="D24" s="91" t="s">
        <v>223</v>
      </c>
      <c r="E24" s="91" t="s">
        <v>280</v>
      </c>
      <c r="F24" s="91" t="s">
        <v>223</v>
      </c>
      <c r="G24" s="71" t="s">
        <v>248</v>
      </c>
      <c r="H24" s="100"/>
      <c r="I24" s="131">
        <v>3151666</v>
      </c>
      <c r="J24" s="131" t="s">
        <v>247</v>
      </c>
      <c r="K24" s="100">
        <v>16.989999999999998</v>
      </c>
      <c r="L24" s="74">
        <f t="shared" si="0"/>
        <v>53546805.339999996</v>
      </c>
      <c r="M24" s="125">
        <v>81.2</v>
      </c>
      <c r="N24" s="74">
        <f t="shared" si="1"/>
        <v>65944341.551724136</v>
      </c>
      <c r="O24" s="75">
        <v>18.9232294771376</v>
      </c>
      <c r="P24" s="74">
        <f t="shared" si="3"/>
        <v>3484835.4838900962</v>
      </c>
      <c r="Q24" s="100" t="s">
        <v>489</v>
      </c>
      <c r="R24" s="100" t="s">
        <v>664</v>
      </c>
      <c r="S24" s="100"/>
      <c r="T24" s="124" t="s">
        <v>201</v>
      </c>
      <c r="U24" s="124" t="s">
        <v>491</v>
      </c>
      <c r="V24" s="126" t="s">
        <v>502</v>
      </c>
    </row>
    <row r="25" spans="1:22" ht="43.5">
      <c r="A25" s="70" t="s">
        <v>668</v>
      </c>
      <c r="B25" s="71" t="s">
        <v>669</v>
      </c>
      <c r="C25" s="80" t="s">
        <v>670</v>
      </c>
      <c r="D25" s="81" t="s">
        <v>167</v>
      </c>
      <c r="E25" s="81" t="s">
        <v>671</v>
      </c>
      <c r="F25" s="81" t="s">
        <v>207</v>
      </c>
      <c r="G25" s="71" t="s">
        <v>248</v>
      </c>
      <c r="H25" s="100"/>
      <c r="I25" s="131">
        <v>6500000</v>
      </c>
      <c r="J25" s="131" t="s">
        <v>247</v>
      </c>
      <c r="K25" s="100">
        <v>17.11</v>
      </c>
      <c r="L25" s="74">
        <f t="shared" si="0"/>
        <v>111215000</v>
      </c>
      <c r="M25" s="125">
        <v>82.5</v>
      </c>
      <c r="N25" s="74">
        <f t="shared" si="1"/>
        <v>134806060.60606059</v>
      </c>
      <c r="O25" s="75">
        <v>18.9232294771376</v>
      </c>
      <c r="P25" s="74">
        <f t="shared" si="3"/>
        <v>7123840.0807287507</v>
      </c>
      <c r="Q25" s="100" t="s">
        <v>489</v>
      </c>
      <c r="R25" s="100" t="s">
        <v>259</v>
      </c>
      <c r="S25" s="100"/>
      <c r="T25" s="124" t="s">
        <v>201</v>
      </c>
      <c r="U25" s="124" t="s">
        <v>491</v>
      </c>
      <c r="V25" s="126" t="s">
        <v>672</v>
      </c>
    </row>
  </sheetData>
  <autoFilter ref="A2:V25" xr:uid="{00000000-0009-0000-0000-000001000000}"/>
  <hyperlinks>
    <hyperlink ref="U3" r:id="rId1" xr:uid="{00000000-0004-0000-0100-000000000000}"/>
    <hyperlink ref="U5" r:id="rId2" xr:uid="{00000000-0004-0000-0100-000001000000}"/>
    <hyperlink ref="V5"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M20"/>
  <sheetViews>
    <sheetView topLeftCell="A4" zoomScale="76" workbookViewId="0">
      <selection activeCell="G19" sqref="G19"/>
    </sheetView>
  </sheetViews>
  <sheetFormatPr baseColWidth="10" defaultColWidth="9.1796875" defaultRowHeight="14.5"/>
  <cols>
    <col min="1" max="2" width="17.1796875" customWidth="1"/>
    <col min="3" max="3" width="10.453125" customWidth="1"/>
    <col min="4" max="7" width="13.54296875" customWidth="1"/>
    <col min="8" max="9" width="15.81640625" bestFit="1" customWidth="1"/>
    <col min="12" max="12" width="18.1796875" bestFit="1" customWidth="1"/>
    <col min="13" max="13" width="15.54296875" bestFit="1" customWidth="1"/>
  </cols>
  <sheetData>
    <row r="3" spans="1:13" ht="21">
      <c r="A3" s="135" t="s">
        <v>144</v>
      </c>
      <c r="B3" s="135"/>
      <c r="C3" s="135"/>
      <c r="D3" s="135"/>
      <c r="E3" s="135"/>
      <c r="F3" s="135"/>
      <c r="G3" s="135"/>
    </row>
    <row r="5" spans="1:13">
      <c r="A5" s="133" t="s">
        <v>19</v>
      </c>
      <c r="B5" s="134"/>
      <c r="C5" s="134"/>
      <c r="D5" s="136" t="s">
        <v>20</v>
      </c>
      <c r="E5" s="137"/>
      <c r="F5" s="137"/>
      <c r="G5" s="137"/>
      <c r="H5" s="7"/>
    </row>
    <row r="6" spans="1:13" ht="21">
      <c r="A6" s="14" t="s">
        <v>15</v>
      </c>
      <c r="B6" s="14" t="s">
        <v>16</v>
      </c>
      <c r="C6" s="15" t="s">
        <v>17</v>
      </c>
      <c r="D6" s="8">
        <v>2015</v>
      </c>
      <c r="E6" s="8">
        <v>2016</v>
      </c>
      <c r="F6" s="8">
        <v>2017</v>
      </c>
      <c r="G6" s="8">
        <v>2018</v>
      </c>
      <c r="H6" s="7"/>
    </row>
    <row r="7" spans="1:13">
      <c r="A7" s="138" t="s">
        <v>0</v>
      </c>
      <c r="B7" s="139"/>
      <c r="C7" s="140"/>
      <c r="D7" s="12">
        <v>141554726132.88901</v>
      </c>
      <c r="E7" s="12">
        <v>110440198050.98119</v>
      </c>
      <c r="F7" s="12">
        <v>84627745420</v>
      </c>
      <c r="G7" s="12">
        <v>81313043073.34549</v>
      </c>
      <c r="H7" s="2"/>
      <c r="I7" s="16"/>
      <c r="L7" s="16"/>
    </row>
    <row r="8" spans="1:13">
      <c r="A8" s="138" t="s">
        <v>1</v>
      </c>
      <c r="B8" s="139"/>
      <c r="C8" s="140"/>
      <c r="D8" s="12">
        <v>125884544214.67931</v>
      </c>
      <c r="E8" s="12">
        <v>96167512760.211914</v>
      </c>
      <c r="F8" s="12">
        <v>72266123847</v>
      </c>
      <c r="G8" s="12">
        <v>70966172804.357544</v>
      </c>
      <c r="H8" s="2"/>
      <c r="I8" s="16"/>
    </row>
    <row r="9" spans="1:13" ht="21">
      <c r="A9" s="10" t="s">
        <v>2</v>
      </c>
      <c r="B9" s="3" t="s">
        <v>3</v>
      </c>
      <c r="C9" s="11">
        <v>200</v>
      </c>
      <c r="D9" s="12">
        <v>53206677.88593483</v>
      </c>
      <c r="E9" s="12">
        <v>43298894.343072139</v>
      </c>
      <c r="F9" s="12">
        <v>49004905</v>
      </c>
      <c r="G9" s="12">
        <v>41483141.903969549</v>
      </c>
      <c r="H9" s="2"/>
    </row>
    <row r="10" spans="1:13" ht="21">
      <c r="A10" s="10" t="s">
        <v>4</v>
      </c>
      <c r="B10" s="4" t="s">
        <v>3</v>
      </c>
      <c r="C10" s="11">
        <v>210</v>
      </c>
      <c r="D10" s="12">
        <v>3745295133.0677347</v>
      </c>
      <c r="E10" s="12">
        <v>3348063246.1477661</v>
      </c>
      <c r="F10" s="12">
        <v>1122691349</v>
      </c>
      <c r="G10" s="12">
        <v>1182559199.518281</v>
      </c>
      <c r="H10" s="2"/>
    </row>
    <row r="11" spans="1:13" ht="21">
      <c r="A11" s="10" t="s">
        <v>5</v>
      </c>
      <c r="B11" s="4" t="s">
        <v>3</v>
      </c>
      <c r="C11" s="11">
        <v>211</v>
      </c>
      <c r="D11" s="12">
        <v>2346721833.7814436</v>
      </c>
      <c r="E11" s="12">
        <v>2335174514.5996084</v>
      </c>
      <c r="F11" s="12">
        <v>831871760</v>
      </c>
      <c r="G11" s="12">
        <v>3044221920.6122184</v>
      </c>
      <c r="H11" s="2"/>
    </row>
    <row r="12" spans="1:13" ht="21">
      <c r="A12" s="6" t="s">
        <v>6</v>
      </c>
      <c r="B12" s="3" t="s">
        <v>3</v>
      </c>
      <c r="C12" s="11">
        <v>214</v>
      </c>
      <c r="D12" s="12">
        <v>1220589338.7045963</v>
      </c>
      <c r="E12" s="12">
        <v>641864419.31891382</v>
      </c>
      <c r="F12" s="12">
        <v>1207915939</v>
      </c>
      <c r="G12" s="12">
        <v>1153699713.5569499</v>
      </c>
      <c r="H12" s="2"/>
    </row>
    <row r="13" spans="1:13" ht="21">
      <c r="A13" s="5" t="s">
        <v>7</v>
      </c>
      <c r="B13" s="4" t="s">
        <v>8</v>
      </c>
      <c r="C13" s="11">
        <v>300</v>
      </c>
      <c r="D13" s="12">
        <v>46313536.925949454</v>
      </c>
      <c r="E13" s="12">
        <v>38194567.438101389</v>
      </c>
      <c r="F13" s="12">
        <v>47790519</v>
      </c>
      <c r="G13" s="12">
        <v>39956402.763731048</v>
      </c>
      <c r="H13" s="2"/>
    </row>
    <row r="14" spans="1:13" ht="31.5">
      <c r="A14" s="6" t="s">
        <v>9</v>
      </c>
      <c r="B14" s="4" t="s">
        <v>8</v>
      </c>
      <c r="C14" s="11">
        <v>311</v>
      </c>
      <c r="D14" s="12">
        <v>28922122314.163422</v>
      </c>
      <c r="E14" s="12">
        <v>17562087778.266151</v>
      </c>
      <c r="F14" s="12">
        <v>25235222843</v>
      </c>
      <c r="G14" s="12">
        <v>18800101990.984055</v>
      </c>
      <c r="H14" s="2"/>
      <c r="I14" s="2"/>
      <c r="J14" s="2"/>
      <c r="K14" s="2"/>
      <c r="L14" s="17"/>
      <c r="M14" s="1"/>
    </row>
    <row r="15" spans="1:13" ht="21">
      <c r="A15" s="6" t="s">
        <v>10</v>
      </c>
      <c r="B15" s="4" t="s">
        <v>8</v>
      </c>
      <c r="C15" s="11">
        <v>312</v>
      </c>
      <c r="D15" s="12">
        <v>264615977.56410441</v>
      </c>
      <c r="E15" s="12">
        <v>203813823.98617262</v>
      </c>
      <c r="F15" s="12">
        <v>212400047</v>
      </c>
      <c r="G15" s="12">
        <v>276824088.32369483</v>
      </c>
      <c r="H15" s="2"/>
    </row>
    <row r="16" spans="1:13" ht="21">
      <c r="A16" s="6" t="s">
        <v>11</v>
      </c>
      <c r="B16" s="4" t="s">
        <v>8</v>
      </c>
      <c r="C16" s="11" t="s">
        <v>12</v>
      </c>
      <c r="D16" s="12">
        <v>218981673.35797799</v>
      </c>
      <c r="E16" s="12">
        <v>189152133.28112456</v>
      </c>
      <c r="F16" s="12">
        <v>202391192</v>
      </c>
      <c r="G16" s="12">
        <v>140843015.28080168</v>
      </c>
      <c r="H16" s="2"/>
    </row>
    <row r="17" spans="1:8" ht="21">
      <c r="A17" s="6" t="s">
        <v>13</v>
      </c>
      <c r="B17" s="4" t="s">
        <v>8</v>
      </c>
      <c r="C17" s="11" t="s">
        <v>14</v>
      </c>
      <c r="D17" s="13" t="s">
        <v>18</v>
      </c>
      <c r="E17" s="13" t="s">
        <v>18</v>
      </c>
      <c r="F17" s="12">
        <v>108000000</v>
      </c>
      <c r="G17" s="12">
        <v>145674597.57869232</v>
      </c>
      <c r="H17" s="2"/>
    </row>
    <row r="18" spans="1:8" ht="25" customHeight="1">
      <c r="A18" s="141" t="s">
        <v>21</v>
      </c>
      <c r="B18" s="141"/>
      <c r="C18" s="141"/>
      <c r="D18" s="12">
        <f>SUM(D9:D12)</f>
        <v>7365812983.4397097</v>
      </c>
      <c r="E18" s="12">
        <f>SUM(E9:E12)</f>
        <v>6368401074.4093599</v>
      </c>
      <c r="F18" s="12">
        <f>SUM(F9:F12)</f>
        <v>3211483953</v>
      </c>
      <c r="G18" s="12">
        <f>SUM(G9:G12)</f>
        <v>5421963975.5914183</v>
      </c>
    </row>
    <row r="19" spans="1:8" ht="25" customHeight="1">
      <c r="A19" s="132" t="s">
        <v>99</v>
      </c>
      <c r="B19" s="132"/>
      <c r="C19" s="132"/>
      <c r="D19" s="9">
        <f>SUM(D13:D17)</f>
        <v>29452033502.011456</v>
      </c>
      <c r="E19" s="9">
        <f>SUM(E13:E17)</f>
        <v>17993248302.97155</v>
      </c>
      <c r="F19" s="9">
        <f>SUM(F13:F17)</f>
        <v>25805804601</v>
      </c>
      <c r="G19" s="9">
        <f>SUM(G13:G17)</f>
        <v>19403400094.930977</v>
      </c>
      <c r="H19" s="2"/>
    </row>
    <row r="20" spans="1:8">
      <c r="A20" s="2"/>
      <c r="B20" s="2"/>
      <c r="C20" s="2"/>
      <c r="D20" s="2"/>
      <c r="E20" s="2"/>
      <c r="F20" s="2"/>
      <c r="G20" s="2"/>
    </row>
  </sheetData>
  <mergeCells count="7">
    <mergeCell ref="A19:C19"/>
    <mergeCell ref="A5:C5"/>
    <mergeCell ref="A3:G3"/>
    <mergeCell ref="D5:G5"/>
    <mergeCell ref="A8:C8"/>
    <mergeCell ref="A18:C18"/>
    <mergeCell ref="A7:C7"/>
  </mergeCells>
  <dataValidations count="1">
    <dataValidation type="list" allowBlank="1" showInputMessage="1" showErrorMessage="1" sqref="B9:B17" xr:uid="{00000000-0002-0000-0200-000000000000}">
      <formula1>"Infraestructura, Desarrollo urbano, Transporte Masivo de Pasajeros, Movilidad no motorizada, Mejora de combustibles, Movilidad alternativa, Actividades que incrementan las emisiones/vulnerabilidad"</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35"/>
  <sheetViews>
    <sheetView topLeftCell="A17" zoomScale="76" workbookViewId="0">
      <selection activeCell="A23" sqref="A23:G35"/>
    </sheetView>
  </sheetViews>
  <sheetFormatPr baseColWidth="10" defaultColWidth="9.1796875" defaultRowHeight="14.5"/>
  <cols>
    <col min="1" max="1" width="18.81640625" customWidth="1"/>
    <col min="2" max="2" width="18.7265625" customWidth="1"/>
    <col min="3" max="3" width="10.54296875" customWidth="1"/>
    <col min="4" max="7" width="13.453125" customWidth="1"/>
    <col min="9" max="9" width="17.81640625" bestFit="1" customWidth="1"/>
    <col min="10" max="10" width="24.81640625" customWidth="1"/>
  </cols>
  <sheetData>
    <row r="2" spans="1:10" ht="21">
      <c r="A2" s="135" t="s">
        <v>145</v>
      </c>
      <c r="B2" s="135"/>
      <c r="C2" s="135"/>
      <c r="D2" s="135"/>
      <c r="E2" s="135"/>
      <c r="F2" s="135"/>
      <c r="G2" s="135"/>
    </row>
    <row r="4" spans="1:10">
      <c r="A4" s="142" t="s">
        <v>19</v>
      </c>
      <c r="B4" s="143"/>
      <c r="C4" s="143"/>
      <c r="D4" s="144" t="s">
        <v>20</v>
      </c>
      <c r="E4" s="145"/>
      <c r="F4" s="145"/>
      <c r="G4" s="145"/>
    </row>
    <row r="5" spans="1:10" ht="30" customHeight="1">
      <c r="A5" s="18" t="s">
        <v>15</v>
      </c>
      <c r="B5" s="18" t="s">
        <v>16</v>
      </c>
      <c r="C5" s="20" t="s">
        <v>17</v>
      </c>
      <c r="D5" s="18">
        <v>2015</v>
      </c>
      <c r="E5" s="18">
        <v>2016</v>
      </c>
      <c r="F5" s="18">
        <v>2017</v>
      </c>
      <c r="G5" s="18">
        <v>2018</v>
      </c>
    </row>
    <row r="6" spans="1:10">
      <c r="A6" s="141" t="s">
        <v>22</v>
      </c>
      <c r="B6" s="141"/>
      <c r="C6" s="141"/>
      <c r="D6" s="12">
        <v>3466119557.744813</v>
      </c>
      <c r="E6" s="12">
        <v>2947352681.1549029</v>
      </c>
      <c r="F6" s="12">
        <v>2361605506</v>
      </c>
      <c r="G6" s="12">
        <v>2375731971.70647</v>
      </c>
      <c r="I6" s="1"/>
    </row>
    <row r="7" spans="1:10">
      <c r="A7" s="141" t="s">
        <v>23</v>
      </c>
      <c r="B7" s="141"/>
      <c r="C7" s="141"/>
      <c r="D7" s="12">
        <v>1822787905.5381923</v>
      </c>
      <c r="E7" s="12">
        <v>1683300766.0737832</v>
      </c>
      <c r="F7" s="12">
        <v>1338622389</v>
      </c>
      <c r="G7" s="12">
        <v>1308465772.5172973</v>
      </c>
      <c r="I7" s="1"/>
    </row>
    <row r="8" spans="1:10" ht="21">
      <c r="A8" s="10" t="s">
        <v>24</v>
      </c>
      <c r="B8" s="4" t="s">
        <v>25</v>
      </c>
      <c r="C8" s="11">
        <v>200</v>
      </c>
      <c r="D8" s="12">
        <v>59175898.423604697</v>
      </c>
      <c r="E8" s="12">
        <v>46588934.805961147</v>
      </c>
      <c r="F8" s="12">
        <v>31911880</v>
      </c>
      <c r="G8" s="12">
        <v>30359974.640254799</v>
      </c>
    </row>
    <row r="9" spans="1:10" ht="31.5">
      <c r="A9" s="10" t="s">
        <v>26</v>
      </c>
      <c r="B9" s="19" t="s">
        <v>27</v>
      </c>
      <c r="C9" s="11">
        <v>212</v>
      </c>
      <c r="D9" s="12">
        <v>7346621.0999323027</v>
      </c>
      <c r="E9" s="12">
        <v>16088505.502287708</v>
      </c>
      <c r="F9" s="12">
        <v>12759171</v>
      </c>
      <c r="G9" s="12">
        <v>11311000.157945625</v>
      </c>
      <c r="I9" s="1"/>
      <c r="J9" s="1"/>
    </row>
    <row r="10" spans="1:10" ht="21">
      <c r="A10" s="10" t="s">
        <v>28</v>
      </c>
      <c r="B10" s="19" t="s">
        <v>27</v>
      </c>
      <c r="C10" s="11" t="s">
        <v>29</v>
      </c>
      <c r="D10" s="12">
        <v>126847275.14785521</v>
      </c>
      <c r="E10" s="12">
        <v>114969641.4923064</v>
      </c>
      <c r="F10" s="12">
        <v>105943289</v>
      </c>
      <c r="G10" s="12">
        <v>106973290.96932983</v>
      </c>
      <c r="I10" s="1"/>
    </row>
    <row r="11" spans="1:10" ht="21">
      <c r="A11" s="10" t="s">
        <v>30</v>
      </c>
      <c r="B11" s="19" t="s">
        <v>31</v>
      </c>
      <c r="C11" s="11">
        <v>211</v>
      </c>
      <c r="D11" s="12">
        <v>495811103.50093746</v>
      </c>
      <c r="E11" s="12">
        <v>480085161.49789673</v>
      </c>
      <c r="F11" s="12">
        <v>468102796</v>
      </c>
      <c r="G11" s="12">
        <v>462428177.49526221</v>
      </c>
    </row>
    <row r="12" spans="1:10" ht="31.5">
      <c r="A12" s="21" t="s">
        <v>32</v>
      </c>
      <c r="B12" s="19" t="s">
        <v>31</v>
      </c>
      <c r="C12" s="11" t="s">
        <v>33</v>
      </c>
      <c r="D12" s="12">
        <v>287032140.7977069</v>
      </c>
      <c r="E12" s="12">
        <v>249125093.95417106</v>
      </c>
      <c r="F12" s="12">
        <v>246263686</v>
      </c>
      <c r="G12" s="12">
        <v>301427799.87130708</v>
      </c>
      <c r="I12" s="1"/>
    </row>
    <row r="13" spans="1:10">
      <c r="A13" s="146" t="s">
        <v>34</v>
      </c>
      <c r="B13" s="146"/>
      <c r="C13" s="146"/>
      <c r="D13" s="22">
        <v>976213038.97003663</v>
      </c>
      <c r="E13" s="22">
        <v>906857337.25262308</v>
      </c>
      <c r="F13" s="22">
        <v>864980822</v>
      </c>
      <c r="G13" s="22">
        <v>912500243.1340996</v>
      </c>
      <c r="I13" s="1"/>
    </row>
    <row r="14" spans="1:10" ht="21">
      <c r="A14" s="10" t="s">
        <v>35</v>
      </c>
      <c r="B14" s="4" t="s">
        <v>36</v>
      </c>
      <c r="C14" s="11">
        <v>500</v>
      </c>
      <c r="D14" s="23">
        <v>139859645.36847776</v>
      </c>
      <c r="E14" s="23">
        <v>115963656.16492343</v>
      </c>
      <c r="F14" s="23">
        <v>38024090</v>
      </c>
      <c r="G14" s="23">
        <v>37766943.101860225</v>
      </c>
      <c r="I14" s="1"/>
    </row>
    <row r="15" spans="1:10" ht="31.5">
      <c r="A15" s="10" t="s">
        <v>37</v>
      </c>
      <c r="B15" s="4" t="s">
        <v>36</v>
      </c>
      <c r="C15" s="11">
        <v>515</v>
      </c>
      <c r="D15" s="24" t="s">
        <v>18</v>
      </c>
      <c r="E15" s="23">
        <v>4603692.0307180034</v>
      </c>
      <c r="F15" s="23">
        <v>3403944</v>
      </c>
      <c r="G15" s="23">
        <v>3699282.9067413802</v>
      </c>
      <c r="I15" s="1"/>
    </row>
    <row r="16" spans="1:10" ht="31.5">
      <c r="A16" s="10" t="s">
        <v>38</v>
      </c>
      <c r="B16" s="4" t="s">
        <v>36</v>
      </c>
      <c r="C16" s="11">
        <v>520</v>
      </c>
      <c r="D16" s="24" t="s">
        <v>18</v>
      </c>
      <c r="E16" s="23">
        <v>2099476.4217110327</v>
      </c>
      <c r="F16" s="23">
        <v>3688770</v>
      </c>
      <c r="G16" s="23">
        <v>4000465.4756590244</v>
      </c>
      <c r="I16" s="1"/>
    </row>
    <row r="17" spans="1:10" ht="31.5">
      <c r="A17" s="10" t="s">
        <v>39</v>
      </c>
      <c r="B17" s="4" t="s">
        <v>36</v>
      </c>
      <c r="C17" s="11">
        <v>521</v>
      </c>
      <c r="D17" s="23">
        <v>57972907.689044192</v>
      </c>
      <c r="E17" s="23">
        <v>57911944.970476791</v>
      </c>
      <c r="F17" s="23">
        <v>45818987</v>
      </c>
      <c r="G17" s="23">
        <v>44258996.190373026</v>
      </c>
      <c r="I17" s="1"/>
    </row>
    <row r="18" spans="1:10" ht="21">
      <c r="A18" s="10" t="s">
        <v>40</v>
      </c>
      <c r="B18" s="4" t="s">
        <v>36</v>
      </c>
      <c r="C18" s="11">
        <v>522</v>
      </c>
      <c r="D18" s="24" t="s">
        <v>18</v>
      </c>
      <c r="E18" s="23">
        <v>2256921.6449848679</v>
      </c>
      <c r="F18" s="23">
        <v>12978084</v>
      </c>
      <c r="G18" s="23">
        <v>2067912.1878710454</v>
      </c>
      <c r="I18" s="1"/>
    </row>
    <row r="19" spans="1:10" ht="21">
      <c r="A19" s="10" t="s">
        <v>41</v>
      </c>
      <c r="B19" s="4" t="s">
        <v>36</v>
      </c>
      <c r="C19" s="11">
        <v>531</v>
      </c>
      <c r="D19" s="23">
        <v>53846130.464905173</v>
      </c>
      <c r="E19" s="23">
        <v>33113229.634998262</v>
      </c>
      <c r="F19" s="23">
        <v>25948198</v>
      </c>
      <c r="G19" s="23">
        <v>24470437.681422912</v>
      </c>
      <c r="I19" s="1"/>
    </row>
    <row r="20" spans="1:10" ht="21">
      <c r="A20" s="10" t="s">
        <v>42</v>
      </c>
      <c r="B20" s="4" t="s">
        <v>36</v>
      </c>
      <c r="C20" s="11">
        <v>532</v>
      </c>
      <c r="D20" s="23">
        <v>35945713.438336909</v>
      </c>
      <c r="E20" s="23">
        <v>49447053.688573398</v>
      </c>
      <c r="F20" s="23">
        <v>33081060</v>
      </c>
      <c r="G20" s="23">
        <v>32396840.21181633</v>
      </c>
      <c r="I20" s="1"/>
    </row>
    <row r="21" spans="1:10" ht="21">
      <c r="A21" s="10" t="s">
        <v>43</v>
      </c>
      <c r="B21" s="4" t="s">
        <v>36</v>
      </c>
      <c r="C21" s="11">
        <v>300</v>
      </c>
      <c r="D21" s="23">
        <v>170005368.26242709</v>
      </c>
      <c r="E21" s="23">
        <v>115483614.07624006</v>
      </c>
      <c r="F21" s="23">
        <v>34954134</v>
      </c>
      <c r="G21" s="23">
        <v>34596517.309151873</v>
      </c>
      <c r="I21" s="1"/>
    </row>
    <row r="22" spans="1:10" ht="31.5">
      <c r="A22" s="10" t="s">
        <v>44</v>
      </c>
      <c r="B22" s="4" t="s">
        <v>36</v>
      </c>
      <c r="C22" s="11">
        <v>311</v>
      </c>
      <c r="D22" s="23">
        <v>24084595.081913888</v>
      </c>
      <c r="E22" s="23">
        <v>21647090.21654366</v>
      </c>
      <c r="F22" s="23">
        <v>19257583</v>
      </c>
      <c r="G22" s="23">
        <v>17740379.12801291</v>
      </c>
      <c r="I22" s="1"/>
    </row>
    <row r="23" spans="1:10" ht="42">
      <c r="A23" s="10" t="s">
        <v>45</v>
      </c>
      <c r="B23" s="4" t="s">
        <v>36</v>
      </c>
      <c r="C23" s="11">
        <v>314</v>
      </c>
      <c r="D23" s="12">
        <v>32519948.701406281</v>
      </c>
      <c r="E23" s="12">
        <v>31177132.022208847</v>
      </c>
      <c r="F23" s="12">
        <v>25692990</v>
      </c>
      <c r="G23" s="12">
        <v>24215873.12354457</v>
      </c>
      <c r="I23" s="1"/>
    </row>
    <row r="24" spans="1:10" ht="26.5" customHeight="1">
      <c r="A24" s="141" t="s">
        <v>54</v>
      </c>
      <c r="B24" s="141"/>
      <c r="C24" s="141"/>
      <c r="D24" s="61">
        <v>514234309.00651133</v>
      </c>
      <c r="E24" s="61">
        <v>433703810.8713783</v>
      </c>
      <c r="F24" s="61">
        <v>242847840</v>
      </c>
      <c r="G24" s="61">
        <v>225213647.31645328</v>
      </c>
      <c r="I24" s="1"/>
    </row>
    <row r="25" spans="1:10" ht="21">
      <c r="A25" s="6" t="s">
        <v>46</v>
      </c>
      <c r="B25" s="4" t="s">
        <v>36</v>
      </c>
      <c r="C25" s="62" t="s">
        <v>47</v>
      </c>
      <c r="D25" s="12">
        <v>213208089.19651136</v>
      </c>
      <c r="E25" s="12">
        <v>199430616.14685765</v>
      </c>
      <c r="F25" s="12">
        <v>21668256680</v>
      </c>
      <c r="G25" s="12">
        <v>19228595273.394424</v>
      </c>
      <c r="I25" s="1"/>
    </row>
    <row r="26" spans="1:10" ht="21">
      <c r="A26" s="6" t="s">
        <v>48</v>
      </c>
      <c r="B26" s="4" t="s">
        <v>36</v>
      </c>
      <c r="C26" s="62">
        <v>46</v>
      </c>
      <c r="D26" s="12">
        <v>392799532.16670305</v>
      </c>
      <c r="E26" s="12">
        <v>335883127.23965895</v>
      </c>
      <c r="F26" s="12">
        <v>290011903</v>
      </c>
      <c r="G26" s="12">
        <v>24403936894.886452</v>
      </c>
      <c r="I26" s="1"/>
    </row>
    <row r="27" spans="1:10" ht="27" customHeight="1">
      <c r="A27" s="141" t="s">
        <v>55</v>
      </c>
      <c r="B27" s="141"/>
      <c r="C27" s="141"/>
      <c r="D27" s="61">
        <v>606007621.36321437</v>
      </c>
      <c r="E27" s="61">
        <v>535313743.38651663</v>
      </c>
      <c r="F27" s="61">
        <v>21958268583</v>
      </c>
      <c r="G27" s="61">
        <v>43632532168.280876</v>
      </c>
      <c r="I27" s="1"/>
    </row>
    <row r="28" spans="1:10" ht="21">
      <c r="A28" s="6" t="s">
        <v>49</v>
      </c>
      <c r="B28" s="4" t="s">
        <v>36</v>
      </c>
      <c r="C28" s="62" t="s">
        <v>50</v>
      </c>
      <c r="D28" s="12">
        <v>352866736052.47284</v>
      </c>
      <c r="E28" s="12">
        <v>314317571805.87054</v>
      </c>
      <c r="F28" s="12">
        <v>332453989726</v>
      </c>
      <c r="G28" s="12">
        <v>372756499122.94434</v>
      </c>
      <c r="I28" s="1"/>
      <c r="J28" s="1"/>
    </row>
    <row r="29" spans="1:10" ht="21">
      <c r="A29" s="6" t="s">
        <v>51</v>
      </c>
      <c r="B29" s="4" t="s">
        <v>36</v>
      </c>
      <c r="C29" s="62" t="s">
        <v>52</v>
      </c>
      <c r="D29" s="12">
        <v>606610767109.22852</v>
      </c>
      <c r="E29" s="12">
        <v>502021441852.37561</v>
      </c>
      <c r="F29" s="12">
        <v>391946173180</v>
      </c>
      <c r="G29" s="12">
        <v>376946814820.83032</v>
      </c>
      <c r="I29" s="1"/>
    </row>
    <row r="30" spans="1:10" ht="27.65" customHeight="1">
      <c r="A30" s="141" t="s">
        <v>56</v>
      </c>
      <c r="B30" s="141"/>
      <c r="C30" s="141"/>
      <c r="D30" s="61">
        <v>1036331837570.8812</v>
      </c>
      <c r="E30" s="61">
        <v>904974050297.6416</v>
      </c>
      <c r="F30" s="61">
        <v>844795079913</v>
      </c>
      <c r="G30" s="61">
        <v>880676815968.06921</v>
      </c>
      <c r="I30" s="1"/>
    </row>
    <row r="31" spans="1:10" ht="28.5" customHeight="1">
      <c r="A31" s="141" t="s">
        <v>53</v>
      </c>
      <c r="B31" s="141"/>
      <c r="C31" s="141"/>
      <c r="D31" s="61">
        <v>1037452079501.251</v>
      </c>
      <c r="E31" s="61">
        <v>905943067851.89929</v>
      </c>
      <c r="F31" s="61">
        <v>866996196336</v>
      </c>
      <c r="G31" s="61">
        <v>924534561783.66663</v>
      </c>
      <c r="I31" s="1"/>
    </row>
    <row r="32" spans="1:10">
      <c r="A32" s="2"/>
      <c r="B32" s="2"/>
      <c r="C32" s="2"/>
      <c r="D32" s="2"/>
      <c r="E32" s="2"/>
      <c r="F32" s="2"/>
      <c r="G32" s="2"/>
    </row>
    <row r="33" spans="1:7">
      <c r="A33" s="2"/>
      <c r="B33" s="2"/>
      <c r="C33" s="2"/>
      <c r="D33" s="2"/>
      <c r="E33" s="2"/>
      <c r="F33" s="2"/>
      <c r="G33" s="2"/>
    </row>
    <row r="34" spans="1:7">
      <c r="A34" s="2"/>
      <c r="B34" s="2"/>
      <c r="C34" s="2"/>
      <c r="D34" s="2"/>
      <c r="E34" s="2"/>
      <c r="F34" s="2"/>
      <c r="G34" s="2"/>
    </row>
    <row r="35" spans="1:7">
      <c r="A35" s="2"/>
      <c r="B35" s="2"/>
      <c r="C35" s="2"/>
      <c r="D35" s="2"/>
      <c r="E35" s="2"/>
      <c r="F35" s="2"/>
      <c r="G35" s="2"/>
    </row>
  </sheetData>
  <mergeCells count="10">
    <mergeCell ref="A2:G2"/>
    <mergeCell ref="A27:C27"/>
    <mergeCell ref="A30:C30"/>
    <mergeCell ref="A31:C31"/>
    <mergeCell ref="A4:C4"/>
    <mergeCell ref="D4:G4"/>
    <mergeCell ref="A6:C6"/>
    <mergeCell ref="A7:C7"/>
    <mergeCell ref="A13:C13"/>
    <mergeCell ref="A24:C24"/>
  </mergeCells>
  <dataValidations count="1">
    <dataValidation type="list" allowBlank="1" showInputMessage="1" showErrorMessage="1" sqref="B8:B12 B14:B23 B25:B26 B28:B29" xr:uid="{00000000-0002-0000-0300-000000000000}">
      <formula1>"Generación de electricidad con fuentes renovables, Eficiencia energética, Políticas y regulación para la transición energética, Investigación y capacitación para la transición energética, Actividad que incrementa las emisiones/vulnerabilidad"</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29"/>
  <sheetViews>
    <sheetView topLeftCell="A12" zoomScale="78" workbookViewId="0">
      <selection activeCell="I36" sqref="I36"/>
    </sheetView>
  </sheetViews>
  <sheetFormatPr baseColWidth="10" defaultColWidth="9.1796875" defaultRowHeight="14.5"/>
  <cols>
    <col min="1" max="1" width="21.81640625" bestFit="1" customWidth="1"/>
    <col min="2" max="2" width="21.81640625" customWidth="1"/>
    <col min="3" max="3" width="8.54296875" customWidth="1"/>
    <col min="4" max="6" width="13" customWidth="1"/>
    <col min="7" max="7" width="13.7265625" customWidth="1"/>
    <col min="8" max="8" width="16.26953125" bestFit="1" customWidth="1"/>
  </cols>
  <sheetData>
    <row r="2" spans="1:7" ht="21">
      <c r="A2" s="135" t="s">
        <v>146</v>
      </c>
      <c r="B2" s="135"/>
      <c r="C2" s="135"/>
      <c r="D2" s="135"/>
      <c r="E2" s="135"/>
      <c r="F2" s="135"/>
      <c r="G2" s="135"/>
    </row>
    <row r="4" spans="1:7">
      <c r="A4" s="152" t="s">
        <v>19</v>
      </c>
      <c r="B4" s="153"/>
      <c r="C4" s="153"/>
      <c r="D4" s="154" t="s">
        <v>20</v>
      </c>
      <c r="E4" s="155"/>
      <c r="F4" s="155"/>
      <c r="G4" s="155"/>
    </row>
    <row r="5" spans="1:7" ht="26.15" customHeight="1">
      <c r="A5" s="26" t="s">
        <v>15</v>
      </c>
      <c r="B5" s="26" t="s">
        <v>16</v>
      </c>
      <c r="C5" s="27" t="s">
        <v>17</v>
      </c>
      <c r="D5" s="26">
        <v>2015</v>
      </c>
      <c r="E5" s="26">
        <v>2016</v>
      </c>
      <c r="F5" s="26">
        <v>2017</v>
      </c>
      <c r="G5" s="26">
        <v>2018</v>
      </c>
    </row>
    <row r="6" spans="1:7">
      <c r="A6" s="148" t="s">
        <v>22</v>
      </c>
      <c r="B6" s="149"/>
      <c r="C6" s="150"/>
      <c r="D6" s="28">
        <v>103396764195.395</v>
      </c>
      <c r="E6" s="28">
        <v>89037665518.038254</v>
      </c>
      <c r="F6" s="28">
        <v>70597215782</v>
      </c>
      <c r="G6" s="28">
        <v>69365253299.59494</v>
      </c>
    </row>
    <row r="7" spans="1:7">
      <c r="A7" s="148" t="s">
        <v>23</v>
      </c>
      <c r="B7" s="149"/>
      <c r="C7" s="150"/>
      <c r="D7" s="29">
        <v>69401063426.032333</v>
      </c>
      <c r="E7" s="29">
        <v>56010470709.536148</v>
      </c>
      <c r="F7" s="29">
        <v>43773101540</v>
      </c>
      <c r="G7" s="29">
        <v>42690134661.65139</v>
      </c>
    </row>
    <row r="8" spans="1:7">
      <c r="A8" s="25" t="s">
        <v>57</v>
      </c>
      <c r="B8" s="19" t="s">
        <v>58</v>
      </c>
      <c r="C8" s="33">
        <v>116</v>
      </c>
      <c r="D8" s="32">
        <v>8201262725.9753485</v>
      </c>
      <c r="E8" s="32">
        <v>7822797822.8196459</v>
      </c>
      <c r="F8" s="32">
        <v>3134915855</v>
      </c>
      <c r="G8" s="32">
        <v>3040578719.1544843</v>
      </c>
    </row>
    <row r="9" spans="1:7" ht="21">
      <c r="A9" s="25" t="s">
        <v>59</v>
      </c>
      <c r="B9" s="19" t="s">
        <v>78</v>
      </c>
      <c r="C9" s="33">
        <v>200</v>
      </c>
      <c r="D9" s="32">
        <v>18179239.344141081</v>
      </c>
      <c r="E9" s="32">
        <v>16366661.87897595</v>
      </c>
      <c r="F9" s="32">
        <v>13399221</v>
      </c>
      <c r="G9" s="32">
        <v>13682453.080374328</v>
      </c>
    </row>
    <row r="10" spans="1:7" ht="23.15" customHeight="1">
      <c r="A10" s="25" t="s">
        <v>61</v>
      </c>
      <c r="B10" s="19" t="s">
        <v>78</v>
      </c>
      <c r="C10" s="33">
        <v>211</v>
      </c>
      <c r="D10" s="32">
        <v>2130360958.0196347</v>
      </c>
      <c r="E10" s="32">
        <v>327249430.53680515</v>
      </c>
      <c r="F10" s="32">
        <v>1766605088</v>
      </c>
      <c r="G10" s="32">
        <v>1670452860.5749755</v>
      </c>
    </row>
    <row r="11" spans="1:7" ht="21">
      <c r="A11" s="25" t="s">
        <v>62</v>
      </c>
      <c r="B11" s="19" t="s">
        <v>78</v>
      </c>
      <c r="C11" s="33">
        <v>212</v>
      </c>
      <c r="D11" s="32">
        <v>3884939565.06883</v>
      </c>
      <c r="E11" s="32">
        <v>17448403.980366334</v>
      </c>
      <c r="F11" s="32">
        <v>1327586018</v>
      </c>
      <c r="G11" s="32">
        <v>1049405348.764713</v>
      </c>
    </row>
    <row r="12" spans="1:7">
      <c r="A12" s="25" t="s">
        <v>63</v>
      </c>
      <c r="B12" s="19" t="s">
        <v>60</v>
      </c>
      <c r="C12" s="33">
        <v>300</v>
      </c>
      <c r="D12" s="32">
        <v>23299676.234423958</v>
      </c>
      <c r="E12" s="32">
        <v>20881187.431579869</v>
      </c>
      <c r="F12" s="32">
        <v>20835422</v>
      </c>
      <c r="G12" s="32">
        <v>21090948.771603066</v>
      </c>
    </row>
    <row r="13" spans="1:7" ht="21">
      <c r="A13" s="25" t="s">
        <v>64</v>
      </c>
      <c r="B13" s="19" t="s">
        <v>60</v>
      </c>
      <c r="C13" s="33">
        <v>310</v>
      </c>
      <c r="D13" s="32">
        <v>5551737770.3591404</v>
      </c>
      <c r="E13" s="32">
        <v>6919738426.4764013</v>
      </c>
      <c r="F13" s="32">
        <v>3808481850</v>
      </c>
      <c r="G13" s="32">
        <v>2158814957.0024328</v>
      </c>
    </row>
    <row r="14" spans="1:7" ht="21">
      <c r="A14" s="25" t="s">
        <v>65</v>
      </c>
      <c r="B14" s="19" t="s">
        <v>77</v>
      </c>
      <c r="C14" s="33">
        <v>312</v>
      </c>
      <c r="D14" s="32">
        <v>500373232.56670254</v>
      </c>
      <c r="E14" s="32">
        <v>13834298.212952079</v>
      </c>
      <c r="F14" s="32">
        <v>110286069</v>
      </c>
      <c r="G14" s="32">
        <v>2172545289.8855758</v>
      </c>
    </row>
    <row r="15" spans="1:7" ht="31.5">
      <c r="A15" s="25" t="s">
        <v>66</v>
      </c>
      <c r="B15" s="19" t="s">
        <v>79</v>
      </c>
      <c r="C15" s="33">
        <v>410</v>
      </c>
      <c r="D15" s="32">
        <v>2086638139.5170603</v>
      </c>
      <c r="E15" s="32">
        <v>1760944535.7503228</v>
      </c>
      <c r="F15" s="32">
        <v>1470715230</v>
      </c>
      <c r="G15" s="32">
        <v>1448704599.2173381</v>
      </c>
    </row>
    <row r="16" spans="1:7" ht="31.5">
      <c r="A16" s="25" t="s">
        <v>67</v>
      </c>
      <c r="B16" s="19" t="s">
        <v>77</v>
      </c>
      <c r="C16" s="33">
        <v>412</v>
      </c>
      <c r="D16" s="32">
        <v>4653290383.378232</v>
      </c>
      <c r="E16" s="32">
        <v>4340684248.2863245</v>
      </c>
      <c r="F16" s="32">
        <v>3876879517</v>
      </c>
      <c r="G16" s="32">
        <v>3728952437.0260282</v>
      </c>
    </row>
    <row r="17" spans="1:8" ht="31.5">
      <c r="A17" s="25" t="s">
        <v>69</v>
      </c>
      <c r="B17" s="19" t="s">
        <v>78</v>
      </c>
      <c r="C17" s="33" t="s">
        <v>70</v>
      </c>
      <c r="D17" s="32">
        <v>6988269029.8081264</v>
      </c>
      <c r="E17" s="32">
        <v>7155494928.3939066</v>
      </c>
      <c r="F17" s="32">
        <v>6591662051</v>
      </c>
      <c r="G17" s="32">
        <v>6618485566.1101379</v>
      </c>
    </row>
    <row r="18" spans="1:8" ht="21">
      <c r="A18" s="25" t="s">
        <v>71</v>
      </c>
      <c r="B18" s="19" t="s">
        <v>60</v>
      </c>
      <c r="C18" s="33" t="s">
        <v>72</v>
      </c>
      <c r="D18" s="32">
        <v>59310470.880914174</v>
      </c>
      <c r="E18" s="32">
        <v>43890716.24247098</v>
      </c>
      <c r="F18" s="32">
        <v>42055738</v>
      </c>
      <c r="G18" s="32">
        <v>41355365.295038953</v>
      </c>
    </row>
    <row r="19" spans="1:8" ht="29.15" customHeight="1">
      <c r="A19" s="25" t="s">
        <v>73</v>
      </c>
      <c r="B19" s="19" t="s">
        <v>79</v>
      </c>
      <c r="C19" s="34" t="s">
        <v>74</v>
      </c>
      <c r="D19" s="32">
        <v>355963754.62846702</v>
      </c>
      <c r="E19" s="32">
        <v>2070800357.4430003</v>
      </c>
      <c r="F19" s="32">
        <v>246853453</v>
      </c>
      <c r="G19" s="32">
        <v>532064327.97910625</v>
      </c>
    </row>
    <row r="20" spans="1:8" ht="21">
      <c r="A20" s="25" t="s">
        <v>75</v>
      </c>
      <c r="B20" s="19" t="s">
        <v>79</v>
      </c>
      <c r="C20" s="33" t="s">
        <v>76</v>
      </c>
      <c r="D20" s="32">
        <v>41864785.189132079</v>
      </c>
      <c r="E20" s="32">
        <v>27415108.566798467</v>
      </c>
      <c r="F20" s="32">
        <v>25991818</v>
      </c>
      <c r="G20" s="32">
        <v>25939127.670003355</v>
      </c>
    </row>
    <row r="21" spans="1:8" ht="26.5" customHeight="1">
      <c r="A21" s="151" t="s">
        <v>34</v>
      </c>
      <c r="B21" s="151"/>
      <c r="C21" s="151"/>
      <c r="D21" s="30">
        <f>SUM(D14,D16)</f>
        <v>5153663615.9449348</v>
      </c>
      <c r="E21" s="30">
        <f t="shared" ref="E21:G21" si="0">SUM(E14,E16)</f>
        <v>4354518546.4992762</v>
      </c>
      <c r="F21" s="30">
        <f t="shared" si="0"/>
        <v>3987165586</v>
      </c>
      <c r="G21" s="30">
        <f t="shared" si="0"/>
        <v>5901497726.9116039</v>
      </c>
    </row>
    <row r="22" spans="1:8" ht="22" customHeight="1">
      <c r="A22" s="147" t="s">
        <v>80</v>
      </c>
      <c r="B22" s="147"/>
      <c r="C22" s="147"/>
      <c r="D22" s="54">
        <f>SUM(D12,D13,D18)</f>
        <v>5634347917.4744778</v>
      </c>
      <c r="E22" s="54">
        <f t="shared" ref="E22:G22" si="1">SUM(E12,E13,E18)</f>
        <v>6984510330.1504517</v>
      </c>
      <c r="F22" s="54">
        <f t="shared" si="1"/>
        <v>3871373010</v>
      </c>
      <c r="G22" s="54">
        <f t="shared" si="1"/>
        <v>2221261271.0690751</v>
      </c>
    </row>
    <row r="23" spans="1:8" ht="22" customHeight="1">
      <c r="A23" s="147" t="s">
        <v>81</v>
      </c>
      <c r="B23" s="147"/>
      <c r="C23" s="147"/>
      <c r="D23" s="54">
        <f>SUM(D9:D11,D17)</f>
        <v>13021748792.240732</v>
      </c>
      <c r="E23" s="54">
        <f t="shared" ref="E23:G23" si="2">SUM(E9:E11,E17)</f>
        <v>7516559424.7900543</v>
      </c>
      <c r="F23" s="54">
        <f t="shared" si="2"/>
        <v>9699252378</v>
      </c>
      <c r="G23" s="54">
        <f t="shared" si="2"/>
        <v>9352026228.530201</v>
      </c>
    </row>
    <row r="24" spans="1:8" ht="22" customHeight="1">
      <c r="A24" s="147" t="s">
        <v>82</v>
      </c>
      <c r="B24" s="147"/>
      <c r="C24" s="147"/>
      <c r="D24" s="54">
        <f>D8</f>
        <v>8201262725.9753485</v>
      </c>
      <c r="E24" s="54">
        <f t="shared" ref="E24:G24" si="3">E8</f>
        <v>7822797822.8196459</v>
      </c>
      <c r="F24" s="54">
        <f t="shared" si="3"/>
        <v>3134915855</v>
      </c>
      <c r="G24" s="54">
        <f t="shared" si="3"/>
        <v>3040578719.1544843</v>
      </c>
    </row>
    <row r="25" spans="1:8" ht="22" customHeight="1">
      <c r="A25" s="156" t="s">
        <v>83</v>
      </c>
      <c r="B25" s="156"/>
      <c r="C25" s="156"/>
      <c r="D25" s="31">
        <f>SUM(D15,D19:D20)</f>
        <v>2484466679.3346596</v>
      </c>
      <c r="E25" s="31">
        <f t="shared" ref="E25:G25" si="4">SUM(E15,E19:E20)</f>
        <v>3859160001.7601218</v>
      </c>
      <c r="F25" s="31">
        <f t="shared" si="4"/>
        <v>1743560501</v>
      </c>
      <c r="G25" s="31">
        <f t="shared" si="4"/>
        <v>2006708054.8664477</v>
      </c>
    </row>
    <row r="26" spans="1:8" ht="22" customHeight="1">
      <c r="A26" s="147" t="s">
        <v>143</v>
      </c>
      <c r="B26" s="147"/>
      <c r="C26" s="147"/>
      <c r="D26" s="54">
        <v>13492474379</v>
      </c>
      <c r="E26" s="54">
        <v>12455859307</v>
      </c>
      <c r="F26" s="54">
        <v>12347760148</v>
      </c>
      <c r="G26" s="54">
        <v>14351904327</v>
      </c>
    </row>
    <row r="27" spans="1:8">
      <c r="D27" s="2"/>
      <c r="E27" s="2"/>
      <c r="F27" s="2"/>
      <c r="G27" s="2"/>
      <c r="H27" s="53"/>
    </row>
    <row r="28" spans="1:8">
      <c r="D28" s="2"/>
      <c r="E28" s="2"/>
      <c r="F28" s="2"/>
      <c r="G28" s="54"/>
      <c r="H28" s="2"/>
    </row>
    <row r="29" spans="1:8">
      <c r="D29" s="2"/>
      <c r="E29" s="2"/>
      <c r="F29" s="2"/>
      <c r="G29" s="2"/>
      <c r="H29" s="2"/>
    </row>
  </sheetData>
  <mergeCells count="11">
    <mergeCell ref="A2:G2"/>
    <mergeCell ref="A26:C26"/>
    <mergeCell ref="A6:C6"/>
    <mergeCell ref="A7:C7"/>
    <mergeCell ref="A21:C21"/>
    <mergeCell ref="A22:C22"/>
    <mergeCell ref="A4:C4"/>
    <mergeCell ref="D4:G4"/>
    <mergeCell ref="A23:C23"/>
    <mergeCell ref="A24:C24"/>
    <mergeCell ref="A25:C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21"/>
  <sheetViews>
    <sheetView topLeftCell="A9" zoomScale="77" workbookViewId="0">
      <selection activeCell="C21" sqref="C21"/>
    </sheetView>
  </sheetViews>
  <sheetFormatPr baseColWidth="10" defaultColWidth="9.1796875" defaultRowHeight="14.5"/>
  <cols>
    <col min="1" max="1" width="24.26953125" customWidth="1"/>
    <col min="2" max="2" width="18.7265625" customWidth="1"/>
    <col min="3" max="3" width="9.81640625" customWidth="1"/>
    <col min="4" max="7" width="13.54296875" customWidth="1"/>
    <col min="8" max="8" width="18.7265625" customWidth="1"/>
  </cols>
  <sheetData>
    <row r="2" spans="1:8" ht="21">
      <c r="A2" s="135" t="s">
        <v>147</v>
      </c>
      <c r="B2" s="135"/>
      <c r="C2" s="135"/>
      <c r="D2" s="135"/>
      <c r="E2" s="135"/>
      <c r="F2" s="135"/>
      <c r="G2" s="135"/>
    </row>
    <row r="4" spans="1:8">
      <c r="A4" s="160" t="s">
        <v>19</v>
      </c>
      <c r="B4" s="161"/>
      <c r="C4" s="161"/>
      <c r="D4" s="162" t="s">
        <v>20</v>
      </c>
      <c r="E4" s="163"/>
      <c r="F4" s="163"/>
      <c r="G4" s="163"/>
    </row>
    <row r="5" spans="1:8" ht="29.15" customHeight="1">
      <c r="A5" s="37" t="s">
        <v>15</v>
      </c>
      <c r="B5" s="37" t="s">
        <v>16</v>
      </c>
      <c r="C5" s="38" t="s">
        <v>17</v>
      </c>
      <c r="D5" s="37">
        <v>2015</v>
      </c>
      <c r="E5" s="37">
        <v>2016</v>
      </c>
      <c r="F5" s="37">
        <v>2017</v>
      </c>
      <c r="G5" s="37">
        <v>2018</v>
      </c>
    </row>
    <row r="6" spans="1:8">
      <c r="A6" s="167" t="s">
        <v>0</v>
      </c>
      <c r="B6" s="168"/>
      <c r="C6" s="169"/>
      <c r="D6" s="36">
        <v>24744361463.311352</v>
      </c>
      <c r="E6" s="40">
        <v>26884763304.479008</v>
      </c>
      <c r="F6" s="40">
        <v>16018897188</v>
      </c>
      <c r="G6" s="40">
        <v>16124578567.085663</v>
      </c>
    </row>
    <row r="7" spans="1:8">
      <c r="A7" s="157" t="s">
        <v>1</v>
      </c>
      <c r="B7" s="158"/>
      <c r="C7" s="159"/>
      <c r="D7" s="36">
        <v>9534938012.2314472</v>
      </c>
      <c r="E7" s="40">
        <v>12077999255.959677</v>
      </c>
      <c r="F7" s="40">
        <v>5705498502</v>
      </c>
      <c r="G7" s="40">
        <v>5693399285.1610546</v>
      </c>
    </row>
    <row r="8" spans="1:8" ht="41.15" customHeight="1">
      <c r="A8" s="21" t="s">
        <v>84</v>
      </c>
      <c r="B8" s="19" t="s">
        <v>85</v>
      </c>
      <c r="C8" s="35">
        <v>213</v>
      </c>
      <c r="D8" s="36">
        <v>198486532.96240145</v>
      </c>
      <c r="E8" s="40">
        <v>154610728.52215755</v>
      </c>
      <c r="F8" s="40">
        <v>77637694</v>
      </c>
      <c r="G8" s="40">
        <v>72595609.892800808</v>
      </c>
      <c r="H8" s="1"/>
    </row>
    <row r="9" spans="1:8" ht="53.5" customHeight="1">
      <c r="A9" s="21" t="s">
        <v>101</v>
      </c>
      <c r="B9" s="19" t="s">
        <v>68</v>
      </c>
      <c r="C9" s="35">
        <v>320</v>
      </c>
      <c r="D9" s="41" t="s">
        <v>86</v>
      </c>
      <c r="E9" s="42" t="s">
        <v>86</v>
      </c>
      <c r="F9" s="40">
        <v>2249098</v>
      </c>
      <c r="G9" s="40">
        <v>2396949.3862469718</v>
      </c>
    </row>
    <row r="10" spans="1:8" ht="38.15" customHeight="1">
      <c r="A10" s="21" t="s">
        <v>94</v>
      </c>
      <c r="B10" s="19" t="s">
        <v>68</v>
      </c>
      <c r="C10" s="35">
        <v>321</v>
      </c>
      <c r="D10" s="41" t="s">
        <v>86</v>
      </c>
      <c r="E10" s="42" t="s">
        <v>86</v>
      </c>
      <c r="F10" s="40">
        <v>3216987</v>
      </c>
      <c r="G10" s="40">
        <v>3335034.7946573924</v>
      </c>
    </row>
    <row r="11" spans="1:8" ht="56.5" customHeight="1">
      <c r="A11" s="21" t="s">
        <v>87</v>
      </c>
      <c r="B11" s="19" t="s">
        <v>88</v>
      </c>
      <c r="C11" s="35">
        <v>322</v>
      </c>
      <c r="D11" s="41" t="s">
        <v>86</v>
      </c>
      <c r="E11" s="42" t="s">
        <v>86</v>
      </c>
      <c r="F11" s="40">
        <v>2549808</v>
      </c>
      <c r="G11" s="40">
        <v>2694507.1891380213</v>
      </c>
    </row>
    <row r="12" spans="1:8" ht="25.5" customHeight="1">
      <c r="A12" s="21" t="s">
        <v>95</v>
      </c>
      <c r="B12" s="19" t="s">
        <v>89</v>
      </c>
      <c r="C12" s="35">
        <v>500</v>
      </c>
      <c r="D12" s="36">
        <v>38940881.996178418</v>
      </c>
      <c r="E12" s="40">
        <v>25976140.047956895</v>
      </c>
      <c r="F12" s="40">
        <v>42895663</v>
      </c>
      <c r="G12" s="40">
        <v>41551501.779047914</v>
      </c>
    </row>
    <row r="13" spans="1:8" ht="21">
      <c r="A13" s="21" t="s">
        <v>90</v>
      </c>
      <c r="B13" s="19" t="s">
        <v>89</v>
      </c>
      <c r="C13" s="35">
        <v>510</v>
      </c>
      <c r="D13" s="36">
        <v>4464171243.1972456</v>
      </c>
      <c r="E13" s="40">
        <v>8886901809.2319717</v>
      </c>
      <c r="F13" s="40">
        <v>3676035740</v>
      </c>
      <c r="G13" s="40">
        <v>3705120978.5624084</v>
      </c>
    </row>
    <row r="14" spans="1:8" ht="21">
      <c r="A14" s="21" t="s">
        <v>96</v>
      </c>
      <c r="B14" s="19" t="s">
        <v>89</v>
      </c>
      <c r="C14" s="35">
        <v>511</v>
      </c>
      <c r="D14" s="36">
        <v>619301077.27359879</v>
      </c>
      <c r="E14" s="40">
        <v>418236819.33832926</v>
      </c>
      <c r="F14" s="40">
        <v>186115661</v>
      </c>
      <c r="G14" s="40">
        <v>176469679.7462801</v>
      </c>
    </row>
    <row r="15" spans="1:8" ht="24" customHeight="1">
      <c r="A15" s="21" t="s">
        <v>92</v>
      </c>
      <c r="B15" s="19" t="s">
        <v>89</v>
      </c>
      <c r="C15" s="35" t="s">
        <v>93</v>
      </c>
      <c r="D15" s="36">
        <v>7435506963.1907139</v>
      </c>
      <c r="E15" s="40">
        <v>10205740277.687737</v>
      </c>
      <c r="F15" s="40">
        <v>6626138475</v>
      </c>
      <c r="G15" s="40">
        <v>6671370828.3848305</v>
      </c>
    </row>
    <row r="16" spans="1:8" ht="25" customHeight="1">
      <c r="A16" s="164" t="s">
        <v>97</v>
      </c>
      <c r="B16" s="165"/>
      <c r="C16" s="166"/>
      <c r="D16" s="39">
        <f>SUM(D12:D15)</f>
        <v>12557920165.657738</v>
      </c>
      <c r="E16" s="39">
        <f t="shared" ref="E16:G16" si="0">SUM(E12:E15)</f>
        <v>19536855046.305992</v>
      </c>
      <c r="F16" s="39">
        <f t="shared" si="0"/>
        <v>10531185539</v>
      </c>
      <c r="G16" s="39">
        <f t="shared" si="0"/>
        <v>10594512988.472567</v>
      </c>
      <c r="H16" s="1"/>
    </row>
    <row r="17" spans="1:7" ht="25" customHeight="1">
      <c r="A17" s="164" t="s">
        <v>98</v>
      </c>
      <c r="B17" s="165"/>
      <c r="C17" s="166"/>
      <c r="D17" s="39">
        <f>SUM(D8,D11)</f>
        <v>198486532.96240145</v>
      </c>
      <c r="E17" s="39">
        <f>SUM(E8,E11)</f>
        <v>154610728.52215755</v>
      </c>
      <c r="F17" s="39">
        <f>SUM(F8,F11)</f>
        <v>80187502</v>
      </c>
      <c r="G17" s="39">
        <f>SUM(G8,G11)</f>
        <v>75290117.081938833</v>
      </c>
    </row>
    <row r="18" spans="1:7" s="2" customFormat="1" ht="27" customHeight="1">
      <c r="A18" s="157" t="s">
        <v>100</v>
      </c>
      <c r="B18" s="158"/>
      <c r="C18" s="159"/>
      <c r="D18" s="41" t="s">
        <v>86</v>
      </c>
      <c r="E18" s="42" t="s">
        <v>86</v>
      </c>
      <c r="F18" s="40">
        <f>SUM(F9:F10)</f>
        <v>5466085</v>
      </c>
      <c r="G18" s="40">
        <f>SUM(G9:G10)</f>
        <v>5731984.1809043642</v>
      </c>
    </row>
    <row r="19" spans="1:7">
      <c r="G19" s="2"/>
    </row>
    <row r="20" spans="1:7">
      <c r="G20" s="2"/>
    </row>
    <row r="21" spans="1:7">
      <c r="G21" s="2"/>
    </row>
  </sheetData>
  <mergeCells count="8">
    <mergeCell ref="A18:C18"/>
    <mergeCell ref="A4:C4"/>
    <mergeCell ref="A2:G2"/>
    <mergeCell ref="D4:G4"/>
    <mergeCell ref="A17:C17"/>
    <mergeCell ref="A6:C6"/>
    <mergeCell ref="A7:C7"/>
    <mergeCell ref="A16:C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H17"/>
  <sheetViews>
    <sheetView topLeftCell="A11" zoomScale="87" workbookViewId="0">
      <selection activeCell="A16" sqref="A16:G16"/>
    </sheetView>
  </sheetViews>
  <sheetFormatPr baseColWidth="10" defaultColWidth="9.1796875" defaultRowHeight="14.5"/>
  <cols>
    <col min="1" max="1" width="24.81640625" customWidth="1"/>
    <col min="2" max="2" width="15.81640625" customWidth="1"/>
    <col min="3" max="3" width="9.7265625" customWidth="1"/>
    <col min="4" max="7" width="12.81640625" customWidth="1"/>
    <col min="8" max="8" width="19.54296875" customWidth="1"/>
  </cols>
  <sheetData>
    <row r="2" spans="1:7" ht="21">
      <c r="A2" s="135" t="s">
        <v>148</v>
      </c>
      <c r="B2" s="135"/>
      <c r="C2" s="135"/>
      <c r="D2" s="135"/>
      <c r="E2" s="135"/>
      <c r="F2" s="135"/>
      <c r="G2" s="135"/>
    </row>
    <row r="4" spans="1:7">
      <c r="A4" s="170" t="s">
        <v>19</v>
      </c>
      <c r="B4" s="171"/>
      <c r="C4" s="171"/>
      <c r="D4" s="172" t="s">
        <v>20</v>
      </c>
      <c r="E4" s="173"/>
      <c r="F4" s="173"/>
      <c r="G4" s="173"/>
    </row>
    <row r="5" spans="1:7" ht="32.5" customHeight="1">
      <c r="A5" s="43" t="s">
        <v>15</v>
      </c>
      <c r="B5" s="43" t="s">
        <v>16</v>
      </c>
      <c r="C5" s="44" t="s">
        <v>17</v>
      </c>
      <c r="D5" s="43">
        <v>2015</v>
      </c>
      <c r="E5" s="43">
        <v>2016</v>
      </c>
      <c r="F5" s="43">
        <v>2017</v>
      </c>
      <c r="G5" s="43">
        <v>2018</v>
      </c>
    </row>
    <row r="6" spans="1:7">
      <c r="A6" s="167" t="s">
        <v>0</v>
      </c>
      <c r="B6" s="168"/>
      <c r="C6" s="169"/>
      <c r="D6" s="36">
        <v>23461953029.39399</v>
      </c>
      <c r="E6" s="36">
        <v>15478008356.338978</v>
      </c>
      <c r="F6" s="36">
        <v>9524564724</v>
      </c>
      <c r="G6" s="36">
        <v>9211868576.7774868</v>
      </c>
    </row>
    <row r="7" spans="1:7">
      <c r="A7" s="157" t="s">
        <v>1</v>
      </c>
      <c r="B7" s="158"/>
      <c r="C7" s="159"/>
      <c r="D7" s="36">
        <v>5896528037.5054264</v>
      </c>
      <c r="E7" s="36">
        <v>4509952516.2078104</v>
      </c>
      <c r="F7" s="36">
        <v>2950724205</v>
      </c>
      <c r="G7" s="36">
        <v>2649897346.5640283</v>
      </c>
    </row>
    <row r="8" spans="1:7" ht="21">
      <c r="A8" s="21" t="s">
        <v>114</v>
      </c>
      <c r="B8" s="19" t="s">
        <v>102</v>
      </c>
      <c r="C8" s="35">
        <v>600</v>
      </c>
      <c r="D8" s="36">
        <v>48370243.147644415</v>
      </c>
      <c r="E8" s="36">
        <v>75298827</v>
      </c>
      <c r="F8" s="36">
        <v>108754099</v>
      </c>
      <c r="G8" s="36">
        <v>80593909.546732605</v>
      </c>
    </row>
    <row r="9" spans="1:7" ht="21">
      <c r="A9" s="21" t="s">
        <v>103</v>
      </c>
      <c r="B9" s="19" t="s">
        <v>102</v>
      </c>
      <c r="C9" s="35">
        <v>610</v>
      </c>
      <c r="D9" s="41" t="s">
        <v>86</v>
      </c>
      <c r="E9" s="41" t="s">
        <v>86</v>
      </c>
      <c r="F9" s="41" t="s">
        <v>86</v>
      </c>
      <c r="G9" s="36">
        <v>52281666.120535627</v>
      </c>
    </row>
    <row r="10" spans="1:7" ht="21">
      <c r="A10" s="21" t="s">
        <v>104</v>
      </c>
      <c r="B10" s="19" t="s">
        <v>102</v>
      </c>
      <c r="C10" s="35">
        <v>612</v>
      </c>
      <c r="D10" s="36">
        <v>54830029.689155169</v>
      </c>
      <c r="E10" s="36">
        <v>48325769</v>
      </c>
      <c r="F10" s="36">
        <v>34784105</v>
      </c>
      <c r="G10" s="36">
        <v>43563877.81967254</v>
      </c>
    </row>
    <row r="11" spans="1:7" ht="24.65" customHeight="1">
      <c r="A11" s="21" t="s">
        <v>105</v>
      </c>
      <c r="B11" s="19" t="s">
        <v>102</v>
      </c>
      <c r="C11" s="35">
        <v>415</v>
      </c>
      <c r="D11" s="36">
        <v>305109694.47122318</v>
      </c>
      <c r="E11" s="36">
        <v>46122287</v>
      </c>
      <c r="F11" s="36">
        <v>41579909</v>
      </c>
      <c r="G11" s="36">
        <v>39907804.547531553</v>
      </c>
    </row>
    <row r="12" spans="1:7" ht="39" customHeight="1">
      <c r="A12" s="21" t="s">
        <v>106</v>
      </c>
      <c r="B12" s="19" t="s">
        <v>102</v>
      </c>
      <c r="C12" s="35">
        <v>430</v>
      </c>
      <c r="D12" s="41" t="s">
        <v>86</v>
      </c>
      <c r="E12" s="41" t="s">
        <v>86</v>
      </c>
      <c r="F12" s="41" t="s">
        <v>86</v>
      </c>
      <c r="G12" s="36">
        <v>24928521.936042015</v>
      </c>
    </row>
    <row r="13" spans="1:7" ht="36.65" customHeight="1">
      <c r="A13" s="21" t="s">
        <v>107</v>
      </c>
      <c r="B13" s="19" t="s">
        <v>102</v>
      </c>
      <c r="C13" s="35">
        <v>431</v>
      </c>
      <c r="D13" s="41" t="s">
        <v>86</v>
      </c>
      <c r="E13" s="41" t="s">
        <v>86</v>
      </c>
      <c r="F13" s="36">
        <v>83355279</v>
      </c>
      <c r="G13" s="36">
        <v>9326832.6639715806</v>
      </c>
    </row>
    <row r="14" spans="1:7" ht="29.15" customHeight="1">
      <c r="A14" s="21" t="s">
        <v>108</v>
      </c>
      <c r="B14" s="19" t="s">
        <v>102</v>
      </c>
      <c r="C14" s="35">
        <v>432</v>
      </c>
      <c r="D14" s="41" t="s">
        <v>86</v>
      </c>
      <c r="E14" s="41" t="s">
        <v>86</v>
      </c>
      <c r="F14" s="36">
        <v>9500689</v>
      </c>
      <c r="G14" s="36">
        <v>7793782.64162469</v>
      </c>
    </row>
    <row r="15" spans="1:7" ht="34" customHeight="1">
      <c r="A15" s="21" t="s">
        <v>109</v>
      </c>
      <c r="B15" s="19" t="s">
        <v>102</v>
      </c>
      <c r="C15" s="35">
        <v>434</v>
      </c>
      <c r="D15" s="41" t="s">
        <v>86</v>
      </c>
      <c r="E15" s="41" t="s">
        <v>86</v>
      </c>
      <c r="F15" s="41" t="s">
        <v>86</v>
      </c>
      <c r="G15" s="36">
        <v>3778020.826445105</v>
      </c>
    </row>
    <row r="16" spans="1:7" ht="23.5" customHeight="1">
      <c r="A16" s="21" t="s">
        <v>110</v>
      </c>
      <c r="B16" s="19" t="s">
        <v>112</v>
      </c>
      <c r="C16" s="35" t="s">
        <v>111</v>
      </c>
      <c r="D16" s="36">
        <v>2079958764.3537469</v>
      </c>
      <c r="E16" s="36">
        <v>1358675216</v>
      </c>
      <c r="F16" s="36">
        <v>1024276479</v>
      </c>
      <c r="G16" s="36">
        <v>1015291963.0453877</v>
      </c>
    </row>
    <row r="17" spans="1:8" s="2" customFormat="1" ht="26.5" customHeight="1">
      <c r="A17" s="167" t="s">
        <v>113</v>
      </c>
      <c r="B17" s="168"/>
      <c r="C17" s="169"/>
      <c r="D17" s="36">
        <f>SUM(D8:D15)</f>
        <v>408309967.30802274</v>
      </c>
      <c r="E17" s="36">
        <f t="shared" ref="E17:F17" si="0">SUM(E8:E15)</f>
        <v>169746883</v>
      </c>
      <c r="F17" s="36">
        <f t="shared" si="0"/>
        <v>277974081</v>
      </c>
      <c r="G17" s="36">
        <f>SUM(G8:G15)</f>
        <v>262174416.10255569</v>
      </c>
      <c r="H17" s="16"/>
    </row>
  </sheetData>
  <mergeCells count="6">
    <mergeCell ref="A17:C17"/>
    <mergeCell ref="A2:G2"/>
    <mergeCell ref="A4:C4"/>
    <mergeCell ref="D4:G4"/>
    <mergeCell ref="A6:C6"/>
    <mergeCell ref="A7:C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19"/>
  <sheetViews>
    <sheetView topLeftCell="A3" zoomScale="71" workbookViewId="0">
      <selection activeCell="A16" sqref="A16:XFD16"/>
    </sheetView>
  </sheetViews>
  <sheetFormatPr baseColWidth="10" defaultColWidth="9.1796875" defaultRowHeight="14.5"/>
  <cols>
    <col min="1" max="1" width="20.1796875" customWidth="1"/>
    <col min="2" max="2" width="16.81640625" bestFit="1" customWidth="1"/>
    <col min="3" max="3" width="9.81640625" customWidth="1"/>
    <col min="4" max="4" width="16.1796875" bestFit="1" customWidth="1"/>
    <col min="5" max="7" width="15.1796875" bestFit="1" customWidth="1"/>
  </cols>
  <sheetData>
    <row r="2" spans="1:7" ht="21">
      <c r="A2" s="135" t="s">
        <v>149</v>
      </c>
      <c r="B2" s="135"/>
      <c r="C2" s="135"/>
      <c r="D2" s="135"/>
      <c r="E2" s="135"/>
      <c r="F2" s="135"/>
      <c r="G2" s="135"/>
    </row>
    <row r="4" spans="1:7">
      <c r="A4" s="174" t="s">
        <v>19</v>
      </c>
      <c r="B4" s="175"/>
      <c r="C4" s="175"/>
      <c r="D4" s="176" t="s">
        <v>20</v>
      </c>
      <c r="E4" s="177"/>
      <c r="F4" s="177"/>
      <c r="G4" s="177"/>
    </row>
    <row r="5" spans="1:7" ht="24" customHeight="1">
      <c r="A5" s="8" t="s">
        <v>15</v>
      </c>
      <c r="B5" s="8" t="s">
        <v>16</v>
      </c>
      <c r="C5" s="45" t="s">
        <v>17</v>
      </c>
      <c r="D5" s="8">
        <v>2015</v>
      </c>
      <c r="E5" s="8">
        <v>2016</v>
      </c>
      <c r="F5" s="8">
        <v>2017</v>
      </c>
      <c r="G5" s="8">
        <v>2018</v>
      </c>
    </row>
    <row r="6" spans="1:7">
      <c r="A6" s="167" t="s">
        <v>0</v>
      </c>
      <c r="B6" s="168"/>
      <c r="C6" s="169"/>
      <c r="D6" s="36">
        <v>76279909652.17952</v>
      </c>
      <c r="E6" s="36">
        <v>58538401489.55423</v>
      </c>
      <c r="F6" s="36">
        <v>36058607085</v>
      </c>
      <c r="G6" s="36">
        <v>36142481175.495804</v>
      </c>
    </row>
    <row r="7" spans="1:7">
      <c r="A7" s="157" t="s">
        <v>1</v>
      </c>
      <c r="B7" s="158"/>
      <c r="C7" s="159"/>
      <c r="D7" s="36">
        <v>7688571053.8002272</v>
      </c>
      <c r="E7" s="36">
        <v>4290350305.6550503</v>
      </c>
      <c r="F7" s="36">
        <v>3040641284</v>
      </c>
      <c r="G7" s="36">
        <v>2890309453.1775451</v>
      </c>
    </row>
    <row r="8" spans="1:7" ht="31.5">
      <c r="A8" s="46" t="s">
        <v>115</v>
      </c>
      <c r="B8" s="47" t="s">
        <v>116</v>
      </c>
      <c r="C8" s="49">
        <v>400</v>
      </c>
      <c r="D8" s="36">
        <v>95666084.725766242</v>
      </c>
      <c r="E8" s="36">
        <v>80787980.175093308</v>
      </c>
      <c r="F8" s="36">
        <v>76764043</v>
      </c>
      <c r="G8" s="36">
        <v>76638355.970430434</v>
      </c>
    </row>
    <row r="9" spans="1:7" ht="41.5" customHeight="1">
      <c r="A9" s="46" t="s">
        <v>117</v>
      </c>
      <c r="B9" s="47" t="s">
        <v>116</v>
      </c>
      <c r="C9" s="49">
        <v>414</v>
      </c>
      <c r="D9" s="36">
        <v>5865040.3324014219</v>
      </c>
      <c r="E9" s="36">
        <v>4378821.4153945595</v>
      </c>
      <c r="F9" s="36">
        <v>4144198</v>
      </c>
      <c r="G9" s="36">
        <v>3972117.4779408211</v>
      </c>
    </row>
    <row r="10" spans="1:7" ht="45.65" customHeight="1">
      <c r="A10" s="178" t="s">
        <v>91</v>
      </c>
      <c r="B10" s="179"/>
      <c r="C10" s="180"/>
      <c r="D10" s="48">
        <v>101531125.05816767</v>
      </c>
      <c r="E10" s="48">
        <v>85166801.590487868</v>
      </c>
      <c r="F10" s="48">
        <v>76764043</v>
      </c>
      <c r="G10" s="48">
        <v>80610473.448371246</v>
      </c>
    </row>
    <row r="11" spans="1:7" ht="22">
      <c r="A11" s="46" t="s">
        <v>118</v>
      </c>
      <c r="B11" s="47" t="s">
        <v>119</v>
      </c>
      <c r="C11" s="49" t="s">
        <v>120</v>
      </c>
      <c r="D11" s="36">
        <v>1330410301.7392299</v>
      </c>
      <c r="E11" s="36">
        <v>1426048061.0446405</v>
      </c>
      <c r="F11" s="36">
        <v>1098379965</v>
      </c>
      <c r="G11" s="36">
        <v>1088698972.3411903</v>
      </c>
    </row>
    <row r="12" spans="1:7" ht="43">
      <c r="A12" s="46" t="s">
        <v>121</v>
      </c>
      <c r="B12" s="47" t="s">
        <v>68</v>
      </c>
      <c r="C12" s="49" t="s">
        <v>122</v>
      </c>
      <c r="D12" s="41" t="s">
        <v>86</v>
      </c>
      <c r="E12" s="36">
        <v>474609338.39007205</v>
      </c>
      <c r="F12" s="36">
        <v>561565873</v>
      </c>
      <c r="G12" s="36">
        <v>591183954.11878657</v>
      </c>
    </row>
    <row r="13" spans="1:7">
      <c r="A13" s="46" t="s">
        <v>123</v>
      </c>
      <c r="B13" s="47" t="s">
        <v>119</v>
      </c>
      <c r="C13" s="49" t="s">
        <v>124</v>
      </c>
      <c r="D13" s="36">
        <v>8689872174.1669369</v>
      </c>
      <c r="E13" s="36">
        <v>7859248743.189539</v>
      </c>
      <c r="F13" s="36">
        <v>3813065021</v>
      </c>
      <c r="G13" s="36">
        <v>3838648599.5316496</v>
      </c>
    </row>
    <row r="14" spans="1:7" ht="31.5">
      <c r="A14" s="46" t="s">
        <v>125</v>
      </c>
      <c r="B14" s="47" t="s">
        <v>116</v>
      </c>
      <c r="C14" s="49" t="s">
        <v>126</v>
      </c>
      <c r="D14" s="36">
        <v>289091110.39159089</v>
      </c>
      <c r="E14" s="36">
        <v>217409280.94432274</v>
      </c>
      <c r="F14" s="36">
        <v>211625288</v>
      </c>
      <c r="G14" s="36">
        <v>212947515.0592452</v>
      </c>
    </row>
    <row r="15" spans="1:7" ht="37.5" customHeight="1">
      <c r="A15" s="178" t="s">
        <v>127</v>
      </c>
      <c r="B15" s="179"/>
      <c r="C15" s="180"/>
      <c r="D15" s="48">
        <v>10309373586.29776</v>
      </c>
      <c r="E15" s="48">
        <v>9502706085.1785011</v>
      </c>
      <c r="F15" s="48">
        <v>5123070274</v>
      </c>
      <c r="G15" s="48">
        <v>5140295086.9320898</v>
      </c>
    </row>
    <row r="16" spans="1:7" s="2" customFormat="1" ht="39.65" customHeight="1">
      <c r="A16" s="157" t="s">
        <v>128</v>
      </c>
      <c r="B16" s="158"/>
      <c r="C16" s="159"/>
      <c r="D16" s="41" t="s">
        <v>86</v>
      </c>
      <c r="E16" s="36">
        <v>474609338.39007205</v>
      </c>
      <c r="F16" s="36">
        <v>561565873</v>
      </c>
      <c r="G16" s="36">
        <v>591183954.11878657</v>
      </c>
    </row>
    <row r="19" spans="4:7">
      <c r="D19" s="1"/>
      <c r="E19" s="1"/>
      <c r="F19" s="1"/>
      <c r="G19" s="1"/>
    </row>
  </sheetData>
  <mergeCells count="8">
    <mergeCell ref="A2:G2"/>
    <mergeCell ref="A16:C16"/>
    <mergeCell ref="A4:C4"/>
    <mergeCell ref="D4:G4"/>
    <mergeCell ref="A6:C6"/>
    <mergeCell ref="A7:C7"/>
    <mergeCell ref="A10:C10"/>
    <mergeCell ref="A15:C15"/>
  </mergeCells>
  <dataValidations count="1">
    <dataValidation type="list" allowBlank="1" showInputMessage="1" showErrorMessage="1" sqref="B8:B9 B11:B14" xr:uid="{00000000-0002-0000-0700-000000000000}">
      <formula1>"Biodiversidad, Gobernanza Forestal, Desarrollo de Políticas y regulación en materia de cambio climático, Actividades que incrementan las emisiones/vulnerabilidad"</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K17"/>
  <sheetViews>
    <sheetView topLeftCell="A11" zoomScale="82" workbookViewId="0">
      <selection activeCell="A17" sqref="A17:XFD17"/>
    </sheetView>
  </sheetViews>
  <sheetFormatPr baseColWidth="10" defaultColWidth="9.1796875" defaultRowHeight="14.5"/>
  <cols>
    <col min="1" max="1" width="21.26953125" customWidth="1"/>
    <col min="2" max="2" width="20" customWidth="1"/>
    <col min="3" max="3" width="9.1796875" customWidth="1"/>
    <col min="4" max="7" width="12.54296875" customWidth="1"/>
    <col min="8" max="8" width="20" customWidth="1"/>
    <col min="9" max="11" width="14.1796875" bestFit="1" customWidth="1"/>
  </cols>
  <sheetData>
    <row r="2" spans="1:11" ht="21">
      <c r="A2" s="135" t="s">
        <v>150</v>
      </c>
      <c r="B2" s="135"/>
      <c r="C2" s="135"/>
      <c r="D2" s="135"/>
      <c r="E2" s="135"/>
      <c r="F2" s="135"/>
      <c r="G2" s="135"/>
    </row>
    <row r="4" spans="1:11">
      <c r="A4" s="182" t="s">
        <v>19</v>
      </c>
      <c r="B4" s="183"/>
      <c r="C4" s="183"/>
      <c r="D4" s="184" t="s">
        <v>20</v>
      </c>
      <c r="E4" s="185"/>
      <c r="F4" s="185"/>
      <c r="G4" s="185"/>
    </row>
    <row r="5" spans="1:11" ht="24.65" customHeight="1">
      <c r="A5" s="51" t="s">
        <v>15</v>
      </c>
      <c r="B5" s="51" t="s">
        <v>16</v>
      </c>
      <c r="C5" s="52" t="s">
        <v>17</v>
      </c>
      <c r="D5" s="51">
        <v>2015</v>
      </c>
      <c r="E5" s="51">
        <v>2016</v>
      </c>
      <c r="F5" s="51">
        <v>2017</v>
      </c>
      <c r="G5" s="51">
        <v>2018</v>
      </c>
    </row>
    <row r="6" spans="1:11" s="2" customFormat="1">
      <c r="A6" s="167" t="s">
        <v>129</v>
      </c>
      <c r="B6" s="168"/>
      <c r="C6" s="169"/>
      <c r="D6" s="36">
        <v>86479806459.505325</v>
      </c>
      <c r="E6" s="36">
        <v>70821527307.885605</v>
      </c>
      <c r="F6" s="36">
        <v>58187060971</v>
      </c>
      <c r="G6" s="36">
        <v>61827954775.182083</v>
      </c>
      <c r="H6" s="16"/>
    </row>
    <row r="7" spans="1:11" s="2" customFormat="1">
      <c r="A7" s="167" t="s">
        <v>23</v>
      </c>
      <c r="B7" s="168"/>
      <c r="C7" s="169"/>
      <c r="D7" s="36">
        <v>9980511465.9704094</v>
      </c>
      <c r="E7" s="36">
        <v>7565937675.9656925</v>
      </c>
      <c r="F7" s="36">
        <v>4149660848</v>
      </c>
      <c r="G7" s="36">
        <v>5097892085.3933773</v>
      </c>
    </row>
    <row r="8" spans="1:11" s="2" customFormat="1" ht="22">
      <c r="A8" s="46" t="s">
        <v>130</v>
      </c>
      <c r="B8" s="4" t="s">
        <v>131</v>
      </c>
      <c r="C8" s="49">
        <v>120</v>
      </c>
      <c r="D8" s="36">
        <v>43809012.922297493</v>
      </c>
      <c r="E8" s="36">
        <v>32475328.766921278</v>
      </c>
      <c r="F8" s="36">
        <v>31836736</v>
      </c>
      <c r="G8" s="36">
        <v>31085781.863146473</v>
      </c>
      <c r="H8" s="16"/>
    </row>
    <row r="9" spans="1:11" ht="22">
      <c r="A9" s="46" t="s">
        <v>132</v>
      </c>
      <c r="B9" s="4" t="s">
        <v>131</v>
      </c>
      <c r="C9" s="49">
        <v>121</v>
      </c>
      <c r="D9" s="36">
        <v>56588609.284022324</v>
      </c>
      <c r="E9" s="36">
        <v>46228736.872329377</v>
      </c>
      <c r="F9" s="36">
        <v>48469954</v>
      </c>
      <c r="G9" s="36">
        <v>47793923.992281578</v>
      </c>
      <c r="H9" s="1"/>
    </row>
    <row r="10" spans="1:11" ht="22">
      <c r="A10" s="46" t="s">
        <v>133</v>
      </c>
      <c r="B10" s="4" t="s">
        <v>131</v>
      </c>
      <c r="C10" s="49">
        <v>122</v>
      </c>
      <c r="D10" s="36">
        <v>39336256.198932268</v>
      </c>
      <c r="E10" s="36">
        <v>29704832.349600207</v>
      </c>
      <c r="F10" s="36">
        <v>34610513</v>
      </c>
      <c r="G10" s="36">
        <v>33797943.557445064</v>
      </c>
      <c r="H10" s="1"/>
      <c r="I10" s="1"/>
      <c r="J10" s="1"/>
      <c r="K10" s="1"/>
    </row>
    <row r="11" spans="1:11" ht="22">
      <c r="A11" s="46" t="s">
        <v>134</v>
      </c>
      <c r="B11" s="4" t="s">
        <v>135</v>
      </c>
      <c r="C11" s="49">
        <v>500</v>
      </c>
      <c r="D11" s="36">
        <v>3078675714.0297165</v>
      </c>
      <c r="E11" s="36">
        <v>50552346.446461089</v>
      </c>
      <c r="F11" s="36">
        <v>48161842</v>
      </c>
      <c r="G11" s="36">
        <v>335357485.25666058</v>
      </c>
    </row>
    <row r="12" spans="1:11" ht="32.5">
      <c r="A12" s="46" t="s">
        <v>136</v>
      </c>
      <c r="B12" s="4" t="s">
        <v>135</v>
      </c>
      <c r="C12" s="49">
        <v>511</v>
      </c>
      <c r="D12" s="36">
        <v>63929243.725239553</v>
      </c>
      <c r="E12" s="36">
        <v>50924304.488636591</v>
      </c>
      <c r="F12" s="36">
        <v>49661957</v>
      </c>
      <c r="G12" s="36">
        <v>48649751.543695271</v>
      </c>
    </row>
    <row r="13" spans="1:11" s="2" customFormat="1" ht="28.5" customHeight="1">
      <c r="A13" s="147" t="s">
        <v>137</v>
      </c>
      <c r="B13" s="147"/>
      <c r="C13" s="147"/>
      <c r="D13" s="36">
        <f>SUM(D8:D12)</f>
        <v>3282338836.1602082</v>
      </c>
      <c r="E13" s="36">
        <f t="shared" ref="E13:F13" si="0">SUM(E8:E12)</f>
        <v>209885548.92394853</v>
      </c>
      <c r="F13" s="36">
        <f t="shared" si="0"/>
        <v>212741002</v>
      </c>
      <c r="G13" s="36">
        <f>SUM(G8:G12)</f>
        <v>496684886.213229</v>
      </c>
    </row>
    <row r="14" spans="1:11" s="2" customFormat="1" ht="22">
      <c r="A14" s="46" t="s">
        <v>138</v>
      </c>
      <c r="B14" s="4" t="s">
        <v>135</v>
      </c>
      <c r="C14" s="49" t="s">
        <v>139</v>
      </c>
      <c r="D14" s="36">
        <v>97287884.598526806</v>
      </c>
      <c r="E14" s="36">
        <v>80800651.366662383</v>
      </c>
      <c r="F14" s="36">
        <v>80209408</v>
      </c>
      <c r="G14" s="36">
        <v>78837682.997499675</v>
      </c>
    </row>
    <row r="15" spans="1:11" s="2" customFormat="1" ht="28.5" customHeight="1">
      <c r="A15" s="147" t="s">
        <v>140</v>
      </c>
      <c r="B15" s="147"/>
      <c r="C15" s="147"/>
      <c r="D15" s="36">
        <v>97287884.598526806</v>
      </c>
      <c r="E15" s="36">
        <v>80800651.366662383</v>
      </c>
      <c r="F15" s="36">
        <v>80209408</v>
      </c>
      <c r="G15" s="36">
        <v>78837682.997499675</v>
      </c>
    </row>
    <row r="16" spans="1:11" ht="28.5" customHeight="1">
      <c r="A16" s="181" t="s">
        <v>141</v>
      </c>
      <c r="B16" s="181"/>
      <c r="C16" s="181"/>
      <c r="D16" s="50">
        <f>SUM(D13,D15)</f>
        <v>3379626720.7587352</v>
      </c>
      <c r="E16" s="50">
        <f t="shared" ref="E16:G16" si="1">SUM(E13,E15)</f>
        <v>290686200.29061091</v>
      </c>
      <c r="F16" s="50">
        <f>SUM(F13,F15)</f>
        <v>292950410</v>
      </c>
      <c r="G16" s="50">
        <f t="shared" si="1"/>
        <v>575522569.21072865</v>
      </c>
    </row>
    <row r="17" spans="1:11" s="2" customFormat="1" ht="24.65" customHeight="1">
      <c r="A17" s="147" t="s">
        <v>142</v>
      </c>
      <c r="B17" s="147"/>
      <c r="C17" s="147"/>
      <c r="D17" s="36">
        <v>240030704</v>
      </c>
      <c r="E17" s="36">
        <v>206661965</v>
      </c>
      <c r="F17" s="36">
        <v>222097196</v>
      </c>
      <c r="G17" s="36">
        <v>226580258</v>
      </c>
      <c r="H17" s="63"/>
      <c r="I17" s="63"/>
      <c r="J17" s="63"/>
      <c r="K17" s="63"/>
    </row>
  </sheetData>
  <mergeCells count="9">
    <mergeCell ref="A2:G2"/>
    <mergeCell ref="A16:C16"/>
    <mergeCell ref="A17:C17"/>
    <mergeCell ref="A4:C4"/>
    <mergeCell ref="D4:G4"/>
    <mergeCell ref="A6:C6"/>
    <mergeCell ref="A7:C7"/>
    <mergeCell ref="A13:C13"/>
    <mergeCell ref="A15:C15"/>
  </mergeCells>
  <dataValidations count="1">
    <dataValidation type="list" allowBlank="1" showInputMessage="1" showErrorMessage="1" sqref="B8:B12 B14" xr:uid="{00000000-0002-0000-0800-000000000000}">
      <formula1>"Prevención de riesgos asociados a cambio climático, Gestión de riesgos asociados a cambio climático, Actividades que incrementan la vulnerabilidad"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Fin. Internacional 2014-2018</vt:lpstr>
      <vt:lpstr>Fin. Internacional Proyectado</vt:lpstr>
      <vt:lpstr>PEF. Transporte</vt:lpstr>
      <vt:lpstr>PEF. Energía</vt:lpstr>
      <vt:lpstr>PEF. Agricultura</vt:lpstr>
      <vt:lpstr>PEF. Residencial</vt:lpstr>
      <vt:lpstr>PEF. Industrial</vt:lpstr>
      <vt:lpstr>PEF. Forestal</vt:lpstr>
      <vt:lpstr>PEF. GestDesas</vt:lpstr>
      <vt:lpstr>PEF. Anexo 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dc:creator>
  <cp:lastModifiedBy>Gabriela Niño</cp:lastModifiedBy>
  <dcterms:created xsi:type="dcterms:W3CDTF">2018-10-25T03:13:25Z</dcterms:created>
  <dcterms:modified xsi:type="dcterms:W3CDTF">2018-12-21T15:39:26Z</dcterms:modified>
</cp:coreProperties>
</file>